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8739e71b4f7304/Solar/"/>
    </mc:Choice>
  </mc:AlternateContent>
  <xr:revisionPtr revIDLastSave="5250" documentId="8_{D95C9A6F-1925-44B4-8401-B901C46E3F33}" xr6:coauthVersionLast="47" xr6:coauthVersionMax="47" xr10:uidLastSave="{3E79AFF7-32DA-46D2-8671-3A709BBF3130}"/>
  <bookViews>
    <workbookView xWindow="-110" yWindow="-110" windowWidth="38620" windowHeight="21100" activeTab="1" xr2:uid="{98A823B4-3E05-4FC8-AB72-AED80D5063B0}"/>
  </bookViews>
  <sheets>
    <sheet name="Daily Data" sheetId="4" r:id="rId1"/>
    <sheet name="Weather" sheetId="3" r:id="rId2"/>
    <sheet name="Weather CSV" sheetId="6" r:id="rId3"/>
    <sheet name="Base Usage Calc" sheetId="2" r:id="rId4"/>
    <sheet name="Annual Estimate" sheetId="1" r:id="rId5"/>
    <sheet name="Appliance Calc" sheetId="5" r:id="rId6"/>
    <sheet name="Tarriff Changes" sheetId="7" r:id="rId7"/>
    <sheet name="Graphs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5" i="4" l="1"/>
  <c r="M285" i="4" s="1"/>
  <c r="N285" i="4" s="1"/>
  <c r="L284" i="4"/>
  <c r="M284" i="4" s="1"/>
  <c r="N284" i="4" s="1"/>
  <c r="I285" i="4"/>
  <c r="I284" i="4"/>
  <c r="P279" i="3"/>
  <c r="N279" i="3" s="1"/>
  <c r="L283" i="4"/>
  <c r="M283" i="4" s="1"/>
  <c r="N283" i="4" s="1"/>
  <c r="L282" i="4"/>
  <c r="M282" i="4" s="1"/>
  <c r="N282" i="4" s="1"/>
  <c r="L281" i="4"/>
  <c r="M281" i="4" s="1"/>
  <c r="N281" i="4" s="1"/>
  <c r="L280" i="4"/>
  <c r="M280" i="4" s="1"/>
  <c r="N280" i="4" s="1"/>
  <c r="L279" i="4"/>
  <c r="M279" i="4"/>
  <c r="N279" i="4" s="1"/>
  <c r="L278" i="4"/>
  <c r="M278" i="4" s="1"/>
  <c r="N278" i="4" s="1"/>
  <c r="L277" i="4"/>
  <c r="M277" i="4"/>
  <c r="N277" i="4"/>
  <c r="L276" i="4"/>
  <c r="M276" i="4" s="1"/>
  <c r="N276" i="4" s="1"/>
  <c r="L275" i="4"/>
  <c r="M275" i="4" s="1"/>
  <c r="N275" i="4" s="1"/>
  <c r="L274" i="4"/>
  <c r="M274" i="4" s="1"/>
  <c r="N274" i="4" s="1"/>
  <c r="L273" i="4"/>
  <c r="M273" i="4" s="1"/>
  <c r="N273" i="4" s="1"/>
  <c r="G280" i="4"/>
  <c r="G279" i="4"/>
  <c r="G278" i="4"/>
  <c r="G276" i="4"/>
  <c r="G275" i="4"/>
  <c r="F280" i="4"/>
  <c r="F279" i="4"/>
  <c r="F278" i="4"/>
  <c r="F276" i="4"/>
  <c r="F275" i="4"/>
  <c r="I283" i="4"/>
  <c r="I282" i="4"/>
  <c r="I281" i="4"/>
  <c r="I280" i="4"/>
  <c r="I279" i="4"/>
  <c r="I278" i="4"/>
  <c r="I277" i="4"/>
  <c r="I276" i="4"/>
  <c r="I275" i="4"/>
  <c r="I274" i="4"/>
  <c r="I273" i="4"/>
  <c r="L272" i="4"/>
  <c r="M272" i="4"/>
  <c r="N272" i="4"/>
  <c r="I272" i="4"/>
  <c r="C262" i="3"/>
  <c r="H262" i="3"/>
  <c r="E260" i="6" s="1"/>
  <c r="I262" i="3"/>
  <c r="J262" i="3"/>
  <c r="L262" i="3"/>
  <c r="M262" i="3" s="1"/>
  <c r="Q262" i="3" s="1"/>
  <c r="P262" i="3"/>
  <c r="N262" i="3" s="1"/>
  <c r="O262" i="3" s="1"/>
  <c r="C263" i="3"/>
  <c r="H263" i="3"/>
  <c r="E261" i="6" s="1"/>
  <c r="I263" i="3"/>
  <c r="J263" i="3"/>
  <c r="L263" i="3"/>
  <c r="M263" i="3" s="1"/>
  <c r="Q263" i="3" s="1"/>
  <c r="P263" i="3"/>
  <c r="F261" i="6" s="1"/>
  <c r="C264" i="3"/>
  <c r="H264" i="3"/>
  <c r="E262" i="6" s="1"/>
  <c r="I264" i="3"/>
  <c r="J264" i="3"/>
  <c r="L264" i="3"/>
  <c r="M264" i="3"/>
  <c r="N264" i="3"/>
  <c r="O264" i="3" s="1"/>
  <c r="P264" i="3"/>
  <c r="F262" i="6" s="1"/>
  <c r="Q264" i="3"/>
  <c r="C265" i="3"/>
  <c r="H265" i="3"/>
  <c r="I265" i="3"/>
  <c r="J265" i="3"/>
  <c r="L265" i="3"/>
  <c r="M265" i="3" s="1"/>
  <c r="Q265" i="3" s="1"/>
  <c r="P265" i="3"/>
  <c r="F263" i="6" s="1"/>
  <c r="C266" i="3"/>
  <c r="H266" i="3"/>
  <c r="E264" i="6" s="1"/>
  <c r="I266" i="3"/>
  <c r="J266" i="3"/>
  <c r="L266" i="3"/>
  <c r="M266" i="3"/>
  <c r="N266" i="3"/>
  <c r="O266" i="3" s="1"/>
  <c r="P266" i="3"/>
  <c r="Q266" i="3"/>
  <c r="C267" i="3"/>
  <c r="H267" i="3"/>
  <c r="E265" i="6" s="1"/>
  <c r="I267" i="3"/>
  <c r="J267" i="3"/>
  <c r="L267" i="3"/>
  <c r="M267" i="3" s="1"/>
  <c r="Q267" i="3" s="1"/>
  <c r="P267" i="3"/>
  <c r="N267" i="3" s="1"/>
  <c r="O267" i="3" s="1"/>
  <c r="C268" i="3"/>
  <c r="H268" i="3"/>
  <c r="I268" i="3"/>
  <c r="J268" i="3"/>
  <c r="L268" i="3"/>
  <c r="M268" i="3" s="1"/>
  <c r="Q268" i="3" s="1"/>
  <c r="P268" i="3"/>
  <c r="N268" i="3" s="1"/>
  <c r="O268" i="3" s="1"/>
  <c r="C269" i="3"/>
  <c r="H269" i="3"/>
  <c r="E267" i="6" s="1"/>
  <c r="I269" i="3"/>
  <c r="J269" i="3"/>
  <c r="L269" i="3"/>
  <c r="M269" i="3" s="1"/>
  <c r="Q269" i="3" s="1"/>
  <c r="P269" i="3"/>
  <c r="F267" i="6" s="1"/>
  <c r="C270" i="3"/>
  <c r="H270" i="3"/>
  <c r="E268" i="6" s="1"/>
  <c r="I270" i="3"/>
  <c r="J270" i="3"/>
  <c r="L270" i="3"/>
  <c r="M270" i="3" s="1"/>
  <c r="Q270" i="3" s="1"/>
  <c r="P270" i="3"/>
  <c r="N270" i="3" s="1"/>
  <c r="O270" i="3" s="1"/>
  <c r="C271" i="3"/>
  <c r="H271" i="3"/>
  <c r="E269" i="6" s="1"/>
  <c r="I271" i="3"/>
  <c r="J271" i="3"/>
  <c r="L271" i="3"/>
  <c r="M271" i="3" s="1"/>
  <c r="Q271" i="3" s="1"/>
  <c r="P271" i="3"/>
  <c r="F269" i="6" s="1"/>
  <c r="C272" i="3"/>
  <c r="H272" i="3"/>
  <c r="E270" i="6" s="1"/>
  <c r="I272" i="3"/>
  <c r="J272" i="3"/>
  <c r="L272" i="3"/>
  <c r="M272" i="3"/>
  <c r="Q272" i="3" s="1"/>
  <c r="P272" i="3"/>
  <c r="N272" i="3" s="1"/>
  <c r="O272" i="3" s="1"/>
  <c r="C273" i="3"/>
  <c r="H273" i="3"/>
  <c r="I273" i="3"/>
  <c r="J273" i="3"/>
  <c r="L273" i="3"/>
  <c r="M273" i="3" s="1"/>
  <c r="Q273" i="3" s="1"/>
  <c r="P273" i="3"/>
  <c r="F271" i="6" s="1"/>
  <c r="C274" i="3"/>
  <c r="H274" i="3"/>
  <c r="E272" i="6" s="1"/>
  <c r="I274" i="3"/>
  <c r="J274" i="3"/>
  <c r="L274" i="3"/>
  <c r="M274" i="3" s="1"/>
  <c r="P274" i="3"/>
  <c r="N274" i="3" s="1"/>
  <c r="O274" i="3" s="1"/>
  <c r="C275" i="3"/>
  <c r="H275" i="3"/>
  <c r="I275" i="3"/>
  <c r="J275" i="3"/>
  <c r="L275" i="3"/>
  <c r="M275" i="3" s="1"/>
  <c r="Q275" i="3" s="1"/>
  <c r="P275" i="3"/>
  <c r="F273" i="6" s="1"/>
  <c r="C276" i="3"/>
  <c r="H276" i="3"/>
  <c r="E274" i="6" s="1"/>
  <c r="I276" i="3"/>
  <c r="J276" i="3"/>
  <c r="L276" i="3"/>
  <c r="M276" i="3" s="1"/>
  <c r="Q276" i="3" s="1"/>
  <c r="P276" i="3"/>
  <c r="N276" i="3" s="1"/>
  <c r="O276" i="3" s="1"/>
  <c r="C277" i="3"/>
  <c r="H277" i="3"/>
  <c r="E275" i="6" s="1"/>
  <c r="I277" i="3"/>
  <c r="J277" i="3"/>
  <c r="L277" i="3"/>
  <c r="M277" i="3" s="1"/>
  <c r="P277" i="3"/>
  <c r="F275" i="6" s="1"/>
  <c r="C278" i="3"/>
  <c r="H278" i="3"/>
  <c r="E276" i="6" s="1"/>
  <c r="I278" i="3"/>
  <c r="J278" i="3"/>
  <c r="L278" i="3"/>
  <c r="M278" i="3"/>
  <c r="P278" i="3"/>
  <c r="N278" i="3" s="1"/>
  <c r="O278" i="3" s="1"/>
  <c r="C279" i="3"/>
  <c r="H279" i="3"/>
  <c r="I279" i="3"/>
  <c r="J279" i="3"/>
  <c r="L279" i="3"/>
  <c r="M279" i="3" s="1"/>
  <c r="F277" i="6"/>
  <c r="C280" i="3"/>
  <c r="H280" i="3"/>
  <c r="I280" i="3"/>
  <c r="J280" i="3"/>
  <c r="L280" i="3"/>
  <c r="M280" i="3" s="1"/>
  <c r="P280" i="3"/>
  <c r="N280" i="3" s="1"/>
  <c r="O280" i="3" s="1"/>
  <c r="C281" i="3"/>
  <c r="H281" i="3"/>
  <c r="I281" i="3"/>
  <c r="J281" i="3"/>
  <c r="L281" i="3"/>
  <c r="M281" i="3" s="1"/>
  <c r="Q281" i="3" s="1"/>
  <c r="P281" i="3"/>
  <c r="F279" i="6" s="1"/>
  <c r="C282" i="3"/>
  <c r="H282" i="3"/>
  <c r="E280" i="6" s="1"/>
  <c r="I282" i="3"/>
  <c r="J282" i="3"/>
  <c r="Q282" i="3" s="1"/>
  <c r="L282" i="3"/>
  <c r="M282" i="3"/>
  <c r="P282" i="3"/>
  <c r="F280" i="6" s="1"/>
  <c r="C283" i="3"/>
  <c r="H283" i="3"/>
  <c r="E281" i="6" s="1"/>
  <c r="I283" i="3"/>
  <c r="J283" i="3"/>
  <c r="L283" i="3"/>
  <c r="M283" i="3" s="1"/>
  <c r="Q283" i="3" s="1"/>
  <c r="N283" i="3"/>
  <c r="O283" i="3"/>
  <c r="P283" i="3"/>
  <c r="C284" i="3"/>
  <c r="H284" i="3"/>
  <c r="E282" i="6" s="1"/>
  <c r="I284" i="3"/>
  <c r="J284" i="3"/>
  <c r="L284" i="3"/>
  <c r="M284" i="3"/>
  <c r="N284" i="3"/>
  <c r="O284" i="3" s="1"/>
  <c r="P284" i="3"/>
  <c r="Q284" i="3"/>
  <c r="C285" i="3"/>
  <c r="H285" i="3"/>
  <c r="E283" i="6" s="1"/>
  <c r="I285" i="3"/>
  <c r="J285" i="3"/>
  <c r="L285" i="3"/>
  <c r="M285" i="3" s="1"/>
  <c r="Q285" i="3" s="1"/>
  <c r="N285" i="3"/>
  <c r="O285" i="3"/>
  <c r="P285" i="3"/>
  <c r="C286" i="3"/>
  <c r="H286" i="3"/>
  <c r="I286" i="3"/>
  <c r="J286" i="3"/>
  <c r="L286" i="3"/>
  <c r="M286" i="3"/>
  <c r="N286" i="3"/>
  <c r="O286" i="3" s="1"/>
  <c r="P286" i="3"/>
  <c r="Q286" i="3"/>
  <c r="C287" i="3"/>
  <c r="H287" i="3"/>
  <c r="I287" i="3"/>
  <c r="J287" i="3"/>
  <c r="L287" i="3"/>
  <c r="M287" i="3" s="1"/>
  <c r="Q287" i="3" s="1"/>
  <c r="N287" i="3"/>
  <c r="O287" i="3"/>
  <c r="P287" i="3"/>
  <c r="C288" i="3"/>
  <c r="H288" i="3"/>
  <c r="E286" i="6" s="1"/>
  <c r="I288" i="3"/>
  <c r="J288" i="3"/>
  <c r="L288" i="3"/>
  <c r="M288" i="3"/>
  <c r="N288" i="3"/>
  <c r="O288" i="3" s="1"/>
  <c r="P288" i="3"/>
  <c r="Q288" i="3"/>
  <c r="C289" i="3"/>
  <c r="H289" i="3"/>
  <c r="I289" i="3"/>
  <c r="J289" i="3"/>
  <c r="L289" i="3"/>
  <c r="M289" i="3" s="1"/>
  <c r="Q289" i="3" s="1"/>
  <c r="N289" i="3"/>
  <c r="O289" i="3"/>
  <c r="P289" i="3"/>
  <c r="F287" i="6" s="1"/>
  <c r="C290" i="3"/>
  <c r="H290" i="3"/>
  <c r="I290" i="3"/>
  <c r="J290" i="3"/>
  <c r="L290" i="3"/>
  <c r="M290" i="3"/>
  <c r="N290" i="3"/>
  <c r="O290" i="3" s="1"/>
  <c r="P290" i="3"/>
  <c r="Q290" i="3"/>
  <c r="C291" i="3"/>
  <c r="H291" i="3"/>
  <c r="I291" i="3"/>
  <c r="J291" i="3"/>
  <c r="L291" i="3"/>
  <c r="M291" i="3" s="1"/>
  <c r="Q291" i="3" s="1"/>
  <c r="N291" i="3"/>
  <c r="O291" i="3"/>
  <c r="P291" i="3"/>
  <c r="F289" i="6" s="1"/>
  <c r="C292" i="3"/>
  <c r="H292" i="3"/>
  <c r="E290" i="6" s="1"/>
  <c r="I292" i="3"/>
  <c r="J292" i="3"/>
  <c r="L292" i="3"/>
  <c r="M292" i="3"/>
  <c r="N292" i="3"/>
  <c r="O292" i="3" s="1"/>
  <c r="P292" i="3"/>
  <c r="Q292" i="3"/>
  <c r="C293" i="3"/>
  <c r="H293" i="3"/>
  <c r="E291" i="6" s="1"/>
  <c r="I293" i="3"/>
  <c r="J293" i="3"/>
  <c r="L293" i="3"/>
  <c r="M293" i="3" s="1"/>
  <c r="Q293" i="3" s="1"/>
  <c r="N293" i="3"/>
  <c r="O293" i="3"/>
  <c r="P293" i="3"/>
  <c r="F291" i="6" s="1"/>
  <c r="L271" i="4"/>
  <c r="M271" i="4" s="1"/>
  <c r="N271" i="4" s="1"/>
  <c r="L270" i="4"/>
  <c r="M270" i="4" s="1"/>
  <c r="N270" i="4" s="1"/>
  <c r="L269" i="4"/>
  <c r="M269" i="4" s="1"/>
  <c r="N269" i="4" s="1"/>
  <c r="L268" i="4"/>
  <c r="M268" i="4"/>
  <c r="N268" i="4" s="1"/>
  <c r="L267" i="4"/>
  <c r="M267" i="4" s="1"/>
  <c r="N267" i="4" s="1"/>
  <c r="L266" i="4"/>
  <c r="M266" i="4" s="1"/>
  <c r="N266" i="4" s="1"/>
  <c r="L265" i="4"/>
  <c r="M265" i="4" s="1"/>
  <c r="N265" i="4" s="1"/>
  <c r="I271" i="4"/>
  <c r="I270" i="4"/>
  <c r="I269" i="4"/>
  <c r="I268" i="4"/>
  <c r="I267" i="4"/>
  <c r="I266" i="4"/>
  <c r="I265" i="4"/>
  <c r="L264" i="4"/>
  <c r="M264" i="4" s="1"/>
  <c r="N264" i="4" s="1"/>
  <c r="L263" i="4"/>
  <c r="M263" i="4" s="1"/>
  <c r="N263" i="4" s="1"/>
  <c r="L262" i="4"/>
  <c r="M262" i="4" s="1"/>
  <c r="N262" i="4" s="1"/>
  <c r="L261" i="4"/>
  <c r="M261" i="4" s="1"/>
  <c r="N261" i="4" s="1"/>
  <c r="I264" i="4"/>
  <c r="I263" i="4"/>
  <c r="I262" i="4"/>
  <c r="I261" i="4"/>
  <c r="L260" i="4"/>
  <c r="M260" i="4" s="1"/>
  <c r="N260" i="4" s="1"/>
  <c r="L259" i="4"/>
  <c r="M259" i="4" s="1"/>
  <c r="N259" i="4" s="1"/>
  <c r="L258" i="4"/>
  <c r="M258" i="4" s="1"/>
  <c r="N258" i="4" s="1"/>
  <c r="I260" i="4"/>
  <c r="I259" i="4"/>
  <c r="I258" i="4"/>
  <c r="L257" i="4"/>
  <c r="M257" i="4" s="1"/>
  <c r="N257" i="4" s="1"/>
  <c r="L256" i="4"/>
  <c r="M256" i="4" s="1"/>
  <c r="N256" i="4" s="1"/>
  <c r="I257" i="4"/>
  <c r="I256" i="4"/>
  <c r="L255" i="4"/>
  <c r="M255" i="4" s="1"/>
  <c r="N255" i="4" s="1"/>
  <c r="I255" i="4"/>
  <c r="L254" i="4"/>
  <c r="M254" i="4" s="1"/>
  <c r="N254" i="4" s="1"/>
  <c r="L253" i="4"/>
  <c r="M253" i="4" s="1"/>
  <c r="N253" i="4" s="1"/>
  <c r="I254" i="4"/>
  <c r="I253" i="4"/>
  <c r="L252" i="4"/>
  <c r="M252" i="4" s="1"/>
  <c r="N252" i="4" s="1"/>
  <c r="I252" i="4"/>
  <c r="L251" i="4"/>
  <c r="M251" i="4" s="1"/>
  <c r="N251" i="4" s="1"/>
  <c r="I251" i="4"/>
  <c r="L250" i="4"/>
  <c r="M250" i="4" s="1"/>
  <c r="N250" i="4" s="1"/>
  <c r="I250" i="4"/>
  <c r="L249" i="4"/>
  <c r="M249" i="4"/>
  <c r="N249" i="4" s="1"/>
  <c r="I249" i="4"/>
  <c r="L248" i="4"/>
  <c r="M248" i="4" s="1"/>
  <c r="N248" i="4" s="1"/>
  <c r="L247" i="4"/>
  <c r="M247" i="4" s="1"/>
  <c r="N247" i="4" s="1"/>
  <c r="I248" i="4"/>
  <c r="I247" i="4"/>
  <c r="L246" i="4"/>
  <c r="M246" i="4" s="1"/>
  <c r="N246" i="4" s="1"/>
  <c r="L245" i="4"/>
  <c r="M245" i="4" s="1"/>
  <c r="N245" i="4" s="1"/>
  <c r="L244" i="4"/>
  <c r="M244" i="4" s="1"/>
  <c r="N244" i="4" s="1"/>
  <c r="I244" i="4"/>
  <c r="I245" i="4"/>
  <c r="I246" i="4"/>
  <c r="L243" i="4"/>
  <c r="M243" i="4"/>
  <c r="N243" i="4" s="1"/>
  <c r="I243" i="4"/>
  <c r="G243" i="4"/>
  <c r="F243" i="4"/>
  <c r="F231" i="4"/>
  <c r="G231" i="4"/>
  <c r="F236" i="4"/>
  <c r="G236" i="4"/>
  <c r="F237" i="4"/>
  <c r="G237" i="4"/>
  <c r="C246" i="3"/>
  <c r="H246" i="3"/>
  <c r="I246" i="3"/>
  <c r="J246" i="3"/>
  <c r="L246" i="3"/>
  <c r="M246" i="3" s="1"/>
  <c r="C247" i="3"/>
  <c r="A245" i="6" s="1"/>
  <c r="H247" i="3"/>
  <c r="I247" i="3"/>
  <c r="J247" i="3"/>
  <c r="L247" i="3"/>
  <c r="M247" i="3" s="1"/>
  <c r="Q247" i="3" s="1"/>
  <c r="C248" i="3"/>
  <c r="H248" i="3"/>
  <c r="I248" i="3"/>
  <c r="J248" i="3"/>
  <c r="L248" i="3"/>
  <c r="M248" i="3" s="1"/>
  <c r="Q248" i="3" s="1"/>
  <c r="C249" i="3"/>
  <c r="H249" i="3"/>
  <c r="E247" i="6" s="1"/>
  <c r="I249" i="3"/>
  <c r="J249" i="3"/>
  <c r="L249" i="3"/>
  <c r="M249" i="3" s="1"/>
  <c r="Q249" i="3" s="1"/>
  <c r="P249" i="3"/>
  <c r="N249" i="3" s="1"/>
  <c r="O249" i="3" s="1"/>
  <c r="C250" i="3"/>
  <c r="A248" i="6" s="1"/>
  <c r="H250" i="3"/>
  <c r="E248" i="6" s="1"/>
  <c r="I250" i="3"/>
  <c r="J250" i="3"/>
  <c r="P250" i="3" s="1"/>
  <c r="F248" i="6" s="1"/>
  <c r="L250" i="3"/>
  <c r="M250" i="3"/>
  <c r="Q250" i="3" s="1"/>
  <c r="C251" i="3"/>
  <c r="A249" i="6" s="1"/>
  <c r="H251" i="3"/>
  <c r="E249" i="6" s="1"/>
  <c r="I251" i="3"/>
  <c r="J251" i="3"/>
  <c r="L251" i="3"/>
  <c r="M251" i="3" s="1"/>
  <c r="C252" i="3"/>
  <c r="H252" i="3"/>
  <c r="I252" i="3"/>
  <c r="J252" i="3"/>
  <c r="L252" i="3"/>
  <c r="M252" i="3" s="1"/>
  <c r="P252" i="3"/>
  <c r="F250" i="6" s="1"/>
  <c r="C253" i="3"/>
  <c r="H253" i="3"/>
  <c r="E251" i="6" s="1"/>
  <c r="I253" i="3"/>
  <c r="J253" i="3"/>
  <c r="L253" i="3"/>
  <c r="M253" i="3" s="1"/>
  <c r="Q253" i="3" s="1"/>
  <c r="P253" i="3"/>
  <c r="N253" i="3" s="1"/>
  <c r="O253" i="3" s="1"/>
  <c r="C254" i="3"/>
  <c r="H254" i="3"/>
  <c r="E252" i="6" s="1"/>
  <c r="I254" i="3"/>
  <c r="J254" i="3"/>
  <c r="L254" i="3"/>
  <c r="M254" i="3" s="1"/>
  <c r="Q254" i="3" s="1"/>
  <c r="P254" i="3"/>
  <c r="F252" i="6" s="1"/>
  <c r="C255" i="3"/>
  <c r="H255" i="3"/>
  <c r="E253" i="6" s="1"/>
  <c r="I255" i="3"/>
  <c r="J255" i="3"/>
  <c r="L255" i="3"/>
  <c r="M255" i="3" s="1"/>
  <c r="Q255" i="3" s="1"/>
  <c r="P255" i="3"/>
  <c r="N255" i="3" s="1"/>
  <c r="O255" i="3" s="1"/>
  <c r="C256" i="3"/>
  <c r="H256" i="3"/>
  <c r="E254" i="6" s="1"/>
  <c r="I256" i="3"/>
  <c r="J256" i="3"/>
  <c r="L256" i="3"/>
  <c r="M256" i="3"/>
  <c r="P256" i="3"/>
  <c r="N256" i="3" s="1"/>
  <c r="O256" i="3" s="1"/>
  <c r="C257" i="3"/>
  <c r="A255" i="6" s="1"/>
  <c r="H257" i="3"/>
  <c r="E255" i="6" s="1"/>
  <c r="I257" i="3"/>
  <c r="J257" i="3"/>
  <c r="L257" i="3"/>
  <c r="M257" i="3"/>
  <c r="P257" i="3"/>
  <c r="N257" i="3" s="1"/>
  <c r="O257" i="3" s="1"/>
  <c r="C258" i="3"/>
  <c r="H258" i="3"/>
  <c r="I258" i="3"/>
  <c r="J258" i="3"/>
  <c r="L258" i="3"/>
  <c r="M258" i="3" s="1"/>
  <c r="Q258" i="3" s="1"/>
  <c r="P258" i="3"/>
  <c r="N258" i="3" s="1"/>
  <c r="O258" i="3" s="1"/>
  <c r="C259" i="3"/>
  <c r="H259" i="3"/>
  <c r="E257" i="6" s="1"/>
  <c r="I259" i="3"/>
  <c r="J259" i="3"/>
  <c r="L259" i="3"/>
  <c r="M259" i="3"/>
  <c r="P259" i="3"/>
  <c r="N259" i="3" s="1"/>
  <c r="O259" i="3" s="1"/>
  <c r="Q259" i="3"/>
  <c r="C260" i="3"/>
  <c r="A258" i="6" s="1"/>
  <c r="H260" i="3"/>
  <c r="E258" i="6" s="1"/>
  <c r="I260" i="3"/>
  <c r="J260" i="3"/>
  <c r="L260" i="3"/>
  <c r="M260" i="3" s="1"/>
  <c r="Q260" i="3" s="1"/>
  <c r="P260" i="3"/>
  <c r="N260" i="3" s="1"/>
  <c r="O260" i="3" s="1"/>
  <c r="C261" i="3"/>
  <c r="A259" i="6" s="1"/>
  <c r="H261" i="3"/>
  <c r="E259" i="6" s="1"/>
  <c r="I261" i="3"/>
  <c r="J261" i="3"/>
  <c r="L261" i="3"/>
  <c r="M261" i="3" s="1"/>
  <c r="P261" i="3"/>
  <c r="F259" i="6" s="1"/>
  <c r="I230" i="4"/>
  <c r="I231" i="4"/>
  <c r="N231" i="4" s="1"/>
  <c r="I232" i="4"/>
  <c r="I233" i="4"/>
  <c r="I234" i="4"/>
  <c r="I235" i="4"/>
  <c r="I236" i="4"/>
  <c r="N236" i="4" s="1"/>
  <c r="I237" i="4"/>
  <c r="N237" i="4" s="1"/>
  <c r="I238" i="4"/>
  <c r="N238" i="4" s="1"/>
  <c r="I239" i="4"/>
  <c r="N239" i="4" s="1"/>
  <c r="I240" i="4"/>
  <c r="N240" i="4" s="1"/>
  <c r="I241" i="4"/>
  <c r="N241" i="4" s="1"/>
  <c r="I242" i="4"/>
  <c r="N242" i="4" s="1"/>
  <c r="N230" i="4"/>
  <c r="N232" i="4"/>
  <c r="N233" i="4"/>
  <c r="N234" i="4"/>
  <c r="N235" i="4"/>
  <c r="L242" i="4"/>
  <c r="M242" i="4" s="1"/>
  <c r="L241" i="4"/>
  <c r="M241" i="4" s="1"/>
  <c r="L240" i="4"/>
  <c r="M240" i="4"/>
  <c r="L239" i="4"/>
  <c r="M239" i="4" s="1"/>
  <c r="L238" i="4"/>
  <c r="M238" i="4" s="1"/>
  <c r="L237" i="4"/>
  <c r="M237" i="4" s="1"/>
  <c r="L236" i="4"/>
  <c r="M236" i="4" s="1"/>
  <c r="L235" i="4"/>
  <c r="M235" i="4"/>
  <c r="L234" i="4"/>
  <c r="M234" i="4" s="1"/>
  <c r="L233" i="4"/>
  <c r="M233" i="4" s="1"/>
  <c r="L232" i="4"/>
  <c r="M232" i="4" s="1"/>
  <c r="L231" i="4"/>
  <c r="M231" i="4"/>
  <c r="L230" i="4"/>
  <c r="M230" i="4" s="1"/>
  <c r="T4" i="4"/>
  <c r="T5" i="4"/>
  <c r="G229" i="4"/>
  <c r="F229" i="4"/>
  <c r="L229" i="4"/>
  <c r="M229" i="4" s="1"/>
  <c r="I229" i="4"/>
  <c r="I228" i="4"/>
  <c r="N228" i="4"/>
  <c r="L228" i="4"/>
  <c r="M228" i="4" s="1"/>
  <c r="L227" i="4"/>
  <c r="M227" i="4" s="1"/>
  <c r="N227" i="4" s="1"/>
  <c r="I227" i="4"/>
  <c r="L226" i="4"/>
  <c r="M226" i="4" s="1"/>
  <c r="N226" i="4" s="1"/>
  <c r="I226" i="4"/>
  <c r="L225" i="4"/>
  <c r="M225" i="4" s="1"/>
  <c r="N225" i="4" s="1"/>
  <c r="L224" i="4"/>
  <c r="M224" i="4" s="1"/>
  <c r="N224" i="4" s="1"/>
  <c r="L223" i="4"/>
  <c r="M223" i="4"/>
  <c r="N223" i="4"/>
  <c r="L222" i="4"/>
  <c r="M222" i="4"/>
  <c r="N222" i="4"/>
  <c r="L221" i="4"/>
  <c r="M221" i="4"/>
  <c r="N221" i="4"/>
  <c r="L220" i="4"/>
  <c r="M220" i="4"/>
  <c r="N220" i="4" s="1"/>
  <c r="L219" i="4"/>
  <c r="M219" i="4" s="1"/>
  <c r="N219" i="4" s="1"/>
  <c r="I225" i="4"/>
  <c r="I224" i="4"/>
  <c r="I223" i="4"/>
  <c r="I222" i="4"/>
  <c r="I221" i="4"/>
  <c r="I220" i="4"/>
  <c r="I219" i="4"/>
  <c r="I218" i="4"/>
  <c r="N218" i="4"/>
  <c r="I217" i="4"/>
  <c r="N217" i="4"/>
  <c r="I216" i="4"/>
  <c r="N216" i="4"/>
  <c r="I215" i="4"/>
  <c r="N215" i="4"/>
  <c r="I214" i="4"/>
  <c r="N214" i="4"/>
  <c r="I213" i="4"/>
  <c r="N213" i="4"/>
  <c r="I212" i="4"/>
  <c r="N212" i="4" s="1"/>
  <c r="I211" i="4"/>
  <c r="N211" i="4" s="1"/>
  <c r="I210" i="4"/>
  <c r="N210" i="4"/>
  <c r="I209" i="4"/>
  <c r="N209" i="4" s="1"/>
  <c r="I208" i="4"/>
  <c r="N208" i="4" s="1"/>
  <c r="I207" i="4"/>
  <c r="N207" i="4" s="1"/>
  <c r="C199" i="3"/>
  <c r="A197" i="6" s="1"/>
  <c r="H199" i="3"/>
  <c r="I199" i="3"/>
  <c r="J199" i="3"/>
  <c r="P199" i="3" s="1"/>
  <c r="N199" i="3" s="1"/>
  <c r="O199" i="3" s="1"/>
  <c r="L199" i="3"/>
  <c r="M199" i="3" s="1"/>
  <c r="C200" i="3"/>
  <c r="A198" i="6" s="1"/>
  <c r="H200" i="3"/>
  <c r="E198" i="6" s="1"/>
  <c r="I200" i="3"/>
  <c r="J200" i="3"/>
  <c r="L200" i="3"/>
  <c r="M200" i="3" s="1"/>
  <c r="C201" i="3"/>
  <c r="A199" i="6" s="1"/>
  <c r="H201" i="3"/>
  <c r="E199" i="6" s="1"/>
  <c r="I201" i="3"/>
  <c r="J201" i="3"/>
  <c r="P201" i="3" s="1"/>
  <c r="N201" i="3" s="1"/>
  <c r="O201" i="3" s="1"/>
  <c r="L201" i="3"/>
  <c r="M201" i="3" s="1"/>
  <c r="Q201" i="3" s="1"/>
  <c r="C202" i="3"/>
  <c r="A200" i="6" s="1"/>
  <c r="H202" i="3"/>
  <c r="I202" i="3"/>
  <c r="J202" i="3"/>
  <c r="P202" i="3" s="1"/>
  <c r="N202" i="3" s="1"/>
  <c r="O202" i="3" s="1"/>
  <c r="L202" i="3"/>
  <c r="M202" i="3" s="1"/>
  <c r="Q202" i="3" s="1"/>
  <c r="C203" i="3"/>
  <c r="A201" i="6" s="1"/>
  <c r="H203" i="3"/>
  <c r="E201" i="6" s="1"/>
  <c r="I203" i="3"/>
  <c r="J203" i="3"/>
  <c r="P203" i="3" s="1"/>
  <c r="N203" i="3" s="1"/>
  <c r="O203" i="3" s="1"/>
  <c r="L203" i="3"/>
  <c r="M203" i="3" s="1"/>
  <c r="Q203" i="3" s="1"/>
  <c r="C204" i="3"/>
  <c r="A202" i="6" s="1"/>
  <c r="H204" i="3"/>
  <c r="E202" i="6" s="1"/>
  <c r="I204" i="3"/>
  <c r="J204" i="3"/>
  <c r="L204" i="3"/>
  <c r="M204" i="3" s="1"/>
  <c r="P204" i="3"/>
  <c r="N204" i="3" s="1"/>
  <c r="O204" i="3" s="1"/>
  <c r="C205" i="3"/>
  <c r="A203" i="6" s="1"/>
  <c r="H205" i="3"/>
  <c r="I205" i="3"/>
  <c r="J205" i="3"/>
  <c r="L205" i="3"/>
  <c r="M205" i="3" s="1"/>
  <c r="Q205" i="3" s="1"/>
  <c r="C206" i="3"/>
  <c r="A204" i="6" s="1"/>
  <c r="H206" i="3"/>
  <c r="E204" i="6" s="1"/>
  <c r="I206" i="3"/>
  <c r="J206" i="3"/>
  <c r="L206" i="3"/>
  <c r="M206" i="3" s="1"/>
  <c r="C207" i="3"/>
  <c r="A205" i="6" s="1"/>
  <c r="H207" i="3"/>
  <c r="E205" i="6" s="1"/>
  <c r="I207" i="3"/>
  <c r="J207" i="3"/>
  <c r="P207" i="3" s="1"/>
  <c r="N207" i="3" s="1"/>
  <c r="O207" i="3" s="1"/>
  <c r="L207" i="3"/>
  <c r="M207" i="3" s="1"/>
  <c r="C208" i="3"/>
  <c r="A206" i="6" s="1"/>
  <c r="H208" i="3"/>
  <c r="E206" i="6" s="1"/>
  <c r="I208" i="3"/>
  <c r="J208" i="3"/>
  <c r="P208" i="3" s="1"/>
  <c r="N208" i="3" s="1"/>
  <c r="O208" i="3" s="1"/>
  <c r="L208" i="3"/>
  <c r="M208" i="3" s="1"/>
  <c r="Q208" i="3" s="1"/>
  <c r="C209" i="3"/>
  <c r="A207" i="6" s="1"/>
  <c r="H209" i="3"/>
  <c r="I209" i="3"/>
  <c r="J209" i="3"/>
  <c r="P209" i="3" s="1"/>
  <c r="N209" i="3" s="1"/>
  <c r="O209" i="3" s="1"/>
  <c r="L209" i="3"/>
  <c r="M209" i="3" s="1"/>
  <c r="C210" i="3"/>
  <c r="A208" i="6" s="1"/>
  <c r="H210" i="3"/>
  <c r="E208" i="6" s="1"/>
  <c r="I210" i="3"/>
  <c r="J210" i="3"/>
  <c r="P210" i="3" s="1"/>
  <c r="F208" i="6" s="1"/>
  <c r="L210" i="3"/>
  <c r="M210" i="3"/>
  <c r="Q210" i="3" s="1"/>
  <c r="C211" i="3"/>
  <c r="A209" i="6" s="1"/>
  <c r="H211" i="3"/>
  <c r="I211" i="3"/>
  <c r="J211" i="3"/>
  <c r="L211" i="3"/>
  <c r="M211" i="3" s="1"/>
  <c r="Q211" i="3" s="1"/>
  <c r="P211" i="3"/>
  <c r="F209" i="6" s="1"/>
  <c r="C212" i="3"/>
  <c r="A210" i="6" s="1"/>
  <c r="H212" i="3"/>
  <c r="E210" i="6" s="1"/>
  <c r="I212" i="3"/>
  <c r="J212" i="3"/>
  <c r="P212" i="3" s="1"/>
  <c r="F210" i="6" s="1"/>
  <c r="L212" i="3"/>
  <c r="M212" i="3" s="1"/>
  <c r="Q212" i="3" s="1"/>
  <c r="C213" i="3"/>
  <c r="A211" i="6" s="1"/>
  <c r="H213" i="3"/>
  <c r="E211" i="6" s="1"/>
  <c r="I213" i="3"/>
  <c r="J213" i="3"/>
  <c r="P213" i="3" s="1"/>
  <c r="F211" i="6" s="1"/>
  <c r="L213" i="3"/>
  <c r="M213" i="3" s="1"/>
  <c r="Q213" i="3" s="1"/>
  <c r="C214" i="3"/>
  <c r="A212" i="6" s="1"/>
  <c r="H214" i="3"/>
  <c r="E212" i="6" s="1"/>
  <c r="I214" i="3"/>
  <c r="J214" i="3"/>
  <c r="L214" i="3"/>
  <c r="M214" i="3" s="1"/>
  <c r="P214" i="3"/>
  <c r="F212" i="6" s="1"/>
  <c r="C215" i="3"/>
  <c r="A213" i="6" s="1"/>
  <c r="H215" i="3"/>
  <c r="E213" i="6" s="1"/>
  <c r="I215" i="3"/>
  <c r="J215" i="3"/>
  <c r="L215" i="3"/>
  <c r="M215" i="3" s="1"/>
  <c r="Q215" i="3" s="1"/>
  <c r="C216" i="3"/>
  <c r="A214" i="6" s="1"/>
  <c r="H216" i="3"/>
  <c r="E214" i="6" s="1"/>
  <c r="I216" i="3"/>
  <c r="J216" i="3"/>
  <c r="P216" i="3" s="1"/>
  <c r="F214" i="6" s="1"/>
  <c r="L216" i="3"/>
  <c r="M216" i="3"/>
  <c r="Q216" i="3"/>
  <c r="C217" i="3"/>
  <c r="A215" i="6" s="1"/>
  <c r="H217" i="3"/>
  <c r="E215" i="6" s="1"/>
  <c r="I217" i="3"/>
  <c r="J217" i="3"/>
  <c r="L217" i="3"/>
  <c r="M217" i="3" s="1"/>
  <c r="P217" i="3"/>
  <c r="N217" i="3" s="1"/>
  <c r="O217" i="3" s="1"/>
  <c r="C218" i="3"/>
  <c r="A216" i="6" s="1"/>
  <c r="H218" i="3"/>
  <c r="E216" i="6" s="1"/>
  <c r="I218" i="3"/>
  <c r="J218" i="3"/>
  <c r="L218" i="3"/>
  <c r="M218" i="3" s="1"/>
  <c r="Q218" i="3" s="1"/>
  <c r="P218" i="3"/>
  <c r="F216" i="6" s="1"/>
  <c r="C219" i="3"/>
  <c r="A217" i="6" s="1"/>
  <c r="H219" i="3"/>
  <c r="E217" i="6" s="1"/>
  <c r="I219" i="3"/>
  <c r="J219" i="3"/>
  <c r="L219" i="3"/>
  <c r="M219" i="3" s="1"/>
  <c r="P219" i="3"/>
  <c r="N219" i="3" s="1"/>
  <c r="O219" i="3" s="1"/>
  <c r="C220" i="3"/>
  <c r="A218" i="6" s="1"/>
  <c r="H220" i="3"/>
  <c r="I220" i="3"/>
  <c r="J220" i="3"/>
  <c r="L220" i="3"/>
  <c r="M220" i="3" s="1"/>
  <c r="C221" i="3"/>
  <c r="A219" i="6" s="1"/>
  <c r="H221" i="3"/>
  <c r="E219" i="6" s="1"/>
  <c r="I221" i="3"/>
  <c r="J221" i="3"/>
  <c r="L221" i="3"/>
  <c r="M221" i="3" s="1"/>
  <c r="P221" i="3"/>
  <c r="N221" i="3" s="1"/>
  <c r="O221" i="3" s="1"/>
  <c r="C222" i="3"/>
  <c r="A220" i="6" s="1"/>
  <c r="H222" i="3"/>
  <c r="I222" i="3"/>
  <c r="J222" i="3"/>
  <c r="L222" i="3"/>
  <c r="M222" i="3" s="1"/>
  <c r="C223" i="3"/>
  <c r="A221" i="6" s="1"/>
  <c r="H223" i="3"/>
  <c r="E221" i="6" s="1"/>
  <c r="I223" i="3"/>
  <c r="J223" i="3"/>
  <c r="P223" i="3" s="1"/>
  <c r="N223" i="3" s="1"/>
  <c r="O223" i="3" s="1"/>
  <c r="L223" i="3"/>
  <c r="M223" i="3" s="1"/>
  <c r="C224" i="3"/>
  <c r="A222" i="6" s="1"/>
  <c r="H224" i="3"/>
  <c r="E222" i="6" s="1"/>
  <c r="I224" i="3"/>
  <c r="J224" i="3"/>
  <c r="L224" i="3"/>
  <c r="M224" i="3" s="1"/>
  <c r="C225" i="3"/>
  <c r="A223" i="6" s="1"/>
  <c r="H225" i="3"/>
  <c r="E223" i="6" s="1"/>
  <c r="I225" i="3"/>
  <c r="J225" i="3"/>
  <c r="P225" i="3" s="1"/>
  <c r="N225" i="3" s="1"/>
  <c r="O225" i="3" s="1"/>
  <c r="L225" i="3"/>
  <c r="M225" i="3" s="1"/>
  <c r="C226" i="3"/>
  <c r="A224" i="6" s="1"/>
  <c r="H226" i="3"/>
  <c r="E224" i="6" s="1"/>
  <c r="I226" i="3"/>
  <c r="J226" i="3"/>
  <c r="L226" i="3"/>
  <c r="M226" i="3" s="1"/>
  <c r="P226" i="3"/>
  <c r="F224" i="6" s="1"/>
  <c r="C227" i="3"/>
  <c r="A225" i="6" s="1"/>
  <c r="H227" i="3"/>
  <c r="E225" i="6" s="1"/>
  <c r="I227" i="3"/>
  <c r="J227" i="3"/>
  <c r="L227" i="3"/>
  <c r="M227" i="3" s="1"/>
  <c r="P227" i="3" s="1"/>
  <c r="N227" i="3" s="1"/>
  <c r="O227" i="3" s="1"/>
  <c r="C228" i="3"/>
  <c r="A226" i="6" s="1"/>
  <c r="H228" i="3"/>
  <c r="E226" i="6" s="1"/>
  <c r="I228" i="3"/>
  <c r="J228" i="3"/>
  <c r="L228" i="3"/>
  <c r="M228" i="3" s="1"/>
  <c r="P228" i="3"/>
  <c r="N228" i="3" s="1"/>
  <c r="O228" i="3" s="1"/>
  <c r="C229" i="3"/>
  <c r="A227" i="6" s="1"/>
  <c r="H229" i="3"/>
  <c r="E227" i="6" s="1"/>
  <c r="I229" i="3"/>
  <c r="J229" i="3"/>
  <c r="P229" i="3" s="1"/>
  <c r="N229" i="3" s="1"/>
  <c r="O229" i="3" s="1"/>
  <c r="L229" i="3"/>
  <c r="M229" i="3" s="1"/>
  <c r="C230" i="3"/>
  <c r="A228" i="6" s="1"/>
  <c r="H230" i="3"/>
  <c r="E228" i="6" s="1"/>
  <c r="I230" i="3"/>
  <c r="J230" i="3"/>
  <c r="L230" i="3"/>
  <c r="M230" i="3" s="1"/>
  <c r="Q230" i="3" s="1"/>
  <c r="P230" i="3"/>
  <c r="F228" i="6" s="1"/>
  <c r="C231" i="3"/>
  <c r="A229" i="6" s="1"/>
  <c r="H231" i="3"/>
  <c r="E229" i="6" s="1"/>
  <c r="I231" i="3"/>
  <c r="J231" i="3"/>
  <c r="L231" i="3"/>
  <c r="M231" i="3" s="1"/>
  <c r="P231" i="3"/>
  <c r="F229" i="6" s="1"/>
  <c r="C232" i="3"/>
  <c r="A230" i="6" s="1"/>
  <c r="H232" i="3"/>
  <c r="E230" i="6" s="1"/>
  <c r="I232" i="3"/>
  <c r="J232" i="3"/>
  <c r="L232" i="3"/>
  <c r="M232" i="3" s="1"/>
  <c r="Q232" i="3" s="1"/>
  <c r="C233" i="3"/>
  <c r="A231" i="6" s="1"/>
  <c r="H233" i="3"/>
  <c r="E231" i="6" s="1"/>
  <c r="I233" i="3"/>
  <c r="J233" i="3"/>
  <c r="P233" i="3" s="1"/>
  <c r="F231" i="6" s="1"/>
  <c r="L233" i="3"/>
  <c r="M233" i="3" s="1"/>
  <c r="C234" i="3"/>
  <c r="A232" i="6" s="1"/>
  <c r="H234" i="3"/>
  <c r="E232" i="6" s="1"/>
  <c r="I234" i="3"/>
  <c r="J234" i="3"/>
  <c r="L234" i="3"/>
  <c r="M234" i="3" s="1"/>
  <c r="P234" i="3" s="1"/>
  <c r="F232" i="6" s="1"/>
  <c r="C235" i="3"/>
  <c r="A233" i="6" s="1"/>
  <c r="H235" i="3"/>
  <c r="E233" i="6" s="1"/>
  <c r="I235" i="3"/>
  <c r="J235" i="3"/>
  <c r="L235" i="3"/>
  <c r="M235" i="3" s="1"/>
  <c r="P235" i="3"/>
  <c r="N235" i="3" s="1"/>
  <c r="O235" i="3" s="1"/>
  <c r="C236" i="3"/>
  <c r="A234" i="6" s="1"/>
  <c r="H236" i="3"/>
  <c r="E234" i="6" s="1"/>
  <c r="I236" i="3"/>
  <c r="J236" i="3"/>
  <c r="P236" i="3" s="1"/>
  <c r="F234" i="6" s="1"/>
  <c r="L236" i="3"/>
  <c r="M236" i="3" s="1"/>
  <c r="C237" i="3"/>
  <c r="A235" i="6" s="1"/>
  <c r="H237" i="3"/>
  <c r="E235" i="6" s="1"/>
  <c r="I237" i="3"/>
  <c r="J237" i="3"/>
  <c r="P237" i="3" s="1"/>
  <c r="N237" i="3" s="1"/>
  <c r="O237" i="3" s="1"/>
  <c r="L237" i="3"/>
  <c r="M237" i="3" s="1"/>
  <c r="C238" i="3"/>
  <c r="A236" i="6" s="1"/>
  <c r="H238" i="3"/>
  <c r="E236" i="6" s="1"/>
  <c r="I238" i="3"/>
  <c r="J238" i="3"/>
  <c r="L238" i="3"/>
  <c r="M238" i="3" s="1"/>
  <c r="Q238" i="3" s="1"/>
  <c r="C239" i="3"/>
  <c r="A237" i="6" s="1"/>
  <c r="H239" i="3"/>
  <c r="E237" i="6" s="1"/>
  <c r="I239" i="3"/>
  <c r="J239" i="3"/>
  <c r="L239" i="3"/>
  <c r="M239" i="3" s="1"/>
  <c r="C240" i="3"/>
  <c r="A238" i="6" s="1"/>
  <c r="H240" i="3"/>
  <c r="E238" i="6" s="1"/>
  <c r="I240" i="3"/>
  <c r="J240" i="3"/>
  <c r="L240" i="3"/>
  <c r="M240" i="3" s="1"/>
  <c r="P240" i="3"/>
  <c r="F238" i="6" s="1"/>
  <c r="C241" i="3"/>
  <c r="A239" i="6" s="1"/>
  <c r="H241" i="3"/>
  <c r="E239" i="6" s="1"/>
  <c r="I241" i="3"/>
  <c r="J241" i="3"/>
  <c r="P241" i="3" s="1"/>
  <c r="N241" i="3" s="1"/>
  <c r="O241" i="3" s="1"/>
  <c r="L241" i="3"/>
  <c r="M241" i="3" s="1"/>
  <c r="Q241" i="3" s="1"/>
  <c r="C242" i="3"/>
  <c r="A240" i="6" s="1"/>
  <c r="H242" i="3"/>
  <c r="E240" i="6" s="1"/>
  <c r="I242" i="3"/>
  <c r="J242" i="3"/>
  <c r="L242" i="3"/>
  <c r="M242" i="3" s="1"/>
  <c r="C243" i="3"/>
  <c r="A241" i="6" s="1"/>
  <c r="H243" i="3"/>
  <c r="I243" i="3"/>
  <c r="J243" i="3"/>
  <c r="L243" i="3"/>
  <c r="M243" i="3" s="1"/>
  <c r="P243" i="3"/>
  <c r="N243" i="3" s="1"/>
  <c r="O243" i="3" s="1"/>
  <c r="C244" i="3"/>
  <c r="A242" i="6" s="1"/>
  <c r="H244" i="3"/>
  <c r="E242" i="6" s="1"/>
  <c r="I244" i="3"/>
  <c r="J244" i="3"/>
  <c r="P244" i="3" s="1"/>
  <c r="N244" i="3" s="1"/>
  <c r="O244" i="3" s="1"/>
  <c r="L244" i="3"/>
  <c r="M244" i="3" s="1"/>
  <c r="Q244" i="3" s="1"/>
  <c r="C245" i="3"/>
  <c r="A243" i="6" s="1"/>
  <c r="H245" i="3"/>
  <c r="E243" i="6" s="1"/>
  <c r="I245" i="3"/>
  <c r="J245" i="3"/>
  <c r="L245" i="3"/>
  <c r="M245" i="3" s="1"/>
  <c r="L218" i="4"/>
  <c r="M218" i="4" s="1"/>
  <c r="L217" i="4"/>
  <c r="M217" i="4" s="1"/>
  <c r="L216" i="4"/>
  <c r="M216" i="4" s="1"/>
  <c r="L215" i="4"/>
  <c r="M215" i="4" s="1"/>
  <c r="L214" i="4"/>
  <c r="M214" i="4"/>
  <c r="L213" i="4"/>
  <c r="M213" i="4" s="1"/>
  <c r="L212" i="4"/>
  <c r="M212" i="4" s="1"/>
  <c r="L211" i="4"/>
  <c r="M211" i="4" s="1"/>
  <c r="L210" i="4"/>
  <c r="M210" i="4"/>
  <c r="L209" i="4"/>
  <c r="M209" i="4"/>
  <c r="L208" i="4"/>
  <c r="M208" i="4" s="1"/>
  <c r="L207" i="4"/>
  <c r="M207" i="4" s="1"/>
  <c r="L206" i="4"/>
  <c r="M206" i="4" s="1"/>
  <c r="N206" i="4" s="1"/>
  <c r="L205" i="4"/>
  <c r="M205" i="4" s="1"/>
  <c r="N205" i="4" s="1"/>
  <c r="L204" i="4"/>
  <c r="M204" i="4" s="1"/>
  <c r="N204" i="4" s="1"/>
  <c r="L203" i="4"/>
  <c r="M203" i="4" s="1"/>
  <c r="N203" i="4" s="1"/>
  <c r="L202" i="4"/>
  <c r="M202" i="4"/>
  <c r="N202" i="4" s="1"/>
  <c r="L201" i="4"/>
  <c r="M201" i="4" s="1"/>
  <c r="N201" i="4" s="1"/>
  <c r="L200" i="4"/>
  <c r="M200" i="4" s="1"/>
  <c r="N200" i="4" s="1"/>
  <c r="L199" i="4"/>
  <c r="M199" i="4" s="1"/>
  <c r="N199" i="4" s="1"/>
  <c r="L198" i="4"/>
  <c r="M198" i="4" s="1"/>
  <c r="N198" i="4" s="1"/>
  <c r="I206" i="4"/>
  <c r="I205" i="4"/>
  <c r="I204" i="4"/>
  <c r="I203" i="4"/>
  <c r="I202" i="4"/>
  <c r="I201" i="4"/>
  <c r="I200" i="4"/>
  <c r="I199" i="4"/>
  <c r="I198" i="4"/>
  <c r="L196" i="4"/>
  <c r="M196" i="4" s="1"/>
  <c r="N196" i="4" s="1"/>
  <c r="L197" i="4"/>
  <c r="M197" i="4"/>
  <c r="N197" i="4"/>
  <c r="I197" i="4"/>
  <c r="L195" i="4"/>
  <c r="M195" i="4" s="1"/>
  <c r="N195" i="4" s="1"/>
  <c r="I196" i="4"/>
  <c r="I195" i="4"/>
  <c r="L194" i="4"/>
  <c r="M194" i="4" s="1"/>
  <c r="N194" i="4" s="1"/>
  <c r="L193" i="4"/>
  <c r="M193" i="4"/>
  <c r="N193" i="4" s="1"/>
  <c r="I194" i="4"/>
  <c r="I193" i="4"/>
  <c r="L192" i="4"/>
  <c r="M192" i="4"/>
  <c r="N192" i="4"/>
  <c r="I192" i="4"/>
  <c r="L191" i="4"/>
  <c r="M191" i="4"/>
  <c r="N191" i="4" s="1"/>
  <c r="I191" i="4"/>
  <c r="L190" i="4"/>
  <c r="M190" i="4" s="1"/>
  <c r="N190" i="4" s="1"/>
  <c r="L189" i="4"/>
  <c r="M189" i="4" s="1"/>
  <c r="N189" i="4" s="1"/>
  <c r="I190" i="4"/>
  <c r="I189" i="4"/>
  <c r="L188" i="4"/>
  <c r="M188" i="4"/>
  <c r="N188" i="4" s="1"/>
  <c r="I188" i="4"/>
  <c r="L187" i="4"/>
  <c r="M187" i="4" s="1"/>
  <c r="N187" i="4" s="1"/>
  <c r="I187" i="4"/>
  <c r="L186" i="4"/>
  <c r="M186" i="4"/>
  <c r="N186" i="4" s="1"/>
  <c r="G186" i="4"/>
  <c r="I186" i="4"/>
  <c r="L185" i="4"/>
  <c r="M185" i="4"/>
  <c r="N185" i="4" s="1"/>
  <c r="I185" i="4"/>
  <c r="L184" i="4"/>
  <c r="M184" i="4" s="1"/>
  <c r="N184" i="4" s="1"/>
  <c r="I184" i="4"/>
  <c r="G184" i="4"/>
  <c r="L180" i="3"/>
  <c r="M180" i="3" s="1"/>
  <c r="L183" i="4"/>
  <c r="M183" i="4"/>
  <c r="N183" i="4"/>
  <c r="I183" i="4"/>
  <c r="G183" i="4"/>
  <c r="L179" i="3" s="1"/>
  <c r="M179" i="3" s="1"/>
  <c r="L182" i="4"/>
  <c r="M182" i="4"/>
  <c r="N182" i="4" s="1"/>
  <c r="I182" i="4"/>
  <c r="M180" i="4"/>
  <c r="N180" i="4"/>
  <c r="M181" i="4"/>
  <c r="N181" i="4"/>
  <c r="L181" i="4"/>
  <c r="I181" i="4"/>
  <c r="I180" i="4"/>
  <c r="L180" i="4"/>
  <c r="C176" i="3"/>
  <c r="A174" i="6" s="1"/>
  <c r="C177" i="3"/>
  <c r="A175" i="6" s="1"/>
  <c r="D6" i="7"/>
  <c r="E6" i="7" s="1"/>
  <c r="L178" i="4"/>
  <c r="M178" i="4" s="1"/>
  <c r="L179" i="4"/>
  <c r="M179" i="4" s="1"/>
  <c r="I178" i="4"/>
  <c r="I179" i="4"/>
  <c r="I177" i="4"/>
  <c r="L170" i="4"/>
  <c r="M170" i="4" s="1"/>
  <c r="L171" i="4"/>
  <c r="M171" i="4" s="1"/>
  <c r="L172" i="4"/>
  <c r="M172" i="4"/>
  <c r="L173" i="4"/>
  <c r="M173" i="4" s="1"/>
  <c r="L174" i="4"/>
  <c r="M174" i="4" s="1"/>
  <c r="N174" i="4" s="1"/>
  <c r="L175" i="4"/>
  <c r="M175" i="4" s="1"/>
  <c r="L176" i="4"/>
  <c r="M176" i="4" s="1"/>
  <c r="L177" i="4"/>
  <c r="M177" i="4" s="1"/>
  <c r="I170" i="4"/>
  <c r="I171" i="4"/>
  <c r="I172" i="4"/>
  <c r="I173" i="4"/>
  <c r="I174" i="4"/>
  <c r="I175" i="4"/>
  <c r="I176" i="4"/>
  <c r="L169" i="4"/>
  <c r="M169" i="4" s="1"/>
  <c r="N169" i="4" s="1"/>
  <c r="I169" i="4"/>
  <c r="G169" i="4"/>
  <c r="L168" i="4"/>
  <c r="M168" i="4"/>
  <c r="N168" i="4" s="1"/>
  <c r="L167" i="4"/>
  <c r="M167" i="4" s="1"/>
  <c r="N167" i="4" s="1"/>
  <c r="I168" i="4"/>
  <c r="I167" i="4"/>
  <c r="L166" i="4"/>
  <c r="M166" i="4" s="1"/>
  <c r="N166" i="4" s="1"/>
  <c r="I166" i="4"/>
  <c r="L165" i="4"/>
  <c r="M165" i="4" s="1"/>
  <c r="N165" i="4" s="1"/>
  <c r="I165" i="4"/>
  <c r="I164" i="4"/>
  <c r="N164" i="4" s="1"/>
  <c r="L164" i="4"/>
  <c r="M164" i="4" s="1"/>
  <c r="C160" i="3"/>
  <c r="A158" i="6" s="1"/>
  <c r="H160" i="3"/>
  <c r="E158" i="6" s="1"/>
  <c r="I160" i="3"/>
  <c r="J160" i="3"/>
  <c r="L160" i="3"/>
  <c r="M160" i="3" s="1"/>
  <c r="C161" i="3"/>
  <c r="A159" i="6" s="1"/>
  <c r="H161" i="3"/>
  <c r="E159" i="6" s="1"/>
  <c r="I161" i="3"/>
  <c r="J161" i="3"/>
  <c r="L161" i="3"/>
  <c r="M161" i="3" s="1"/>
  <c r="C162" i="3"/>
  <c r="A160" i="6" s="1"/>
  <c r="H162" i="3"/>
  <c r="E160" i="6" s="1"/>
  <c r="I162" i="3"/>
  <c r="J162" i="3"/>
  <c r="L162" i="3"/>
  <c r="M162" i="3" s="1"/>
  <c r="C163" i="3"/>
  <c r="A161" i="6" s="1"/>
  <c r="H163" i="3"/>
  <c r="I163" i="3"/>
  <c r="J163" i="3"/>
  <c r="L163" i="3"/>
  <c r="M163" i="3" s="1"/>
  <c r="C164" i="3"/>
  <c r="A162" i="6" s="1"/>
  <c r="H164" i="3"/>
  <c r="I164" i="3"/>
  <c r="J164" i="3"/>
  <c r="P164" i="3" s="1"/>
  <c r="L164" i="3"/>
  <c r="M164" i="3" s="1"/>
  <c r="C165" i="3"/>
  <c r="A163" i="6" s="1"/>
  <c r="H165" i="3"/>
  <c r="E163" i="6" s="1"/>
  <c r="I165" i="3"/>
  <c r="J165" i="3"/>
  <c r="L165" i="3"/>
  <c r="M165" i="3" s="1"/>
  <c r="C166" i="3"/>
  <c r="A164" i="6" s="1"/>
  <c r="H166" i="3"/>
  <c r="E164" i="6" s="1"/>
  <c r="I166" i="3"/>
  <c r="J166" i="3"/>
  <c r="L166" i="3"/>
  <c r="M166" i="3" s="1"/>
  <c r="C167" i="3"/>
  <c r="A165" i="6" s="1"/>
  <c r="H167" i="3"/>
  <c r="I167" i="3"/>
  <c r="J167" i="3"/>
  <c r="L167" i="3"/>
  <c r="M167" i="3" s="1"/>
  <c r="P167" i="3"/>
  <c r="F165" i="6" s="1"/>
  <c r="C168" i="3"/>
  <c r="H168" i="3"/>
  <c r="I168" i="3"/>
  <c r="J168" i="3"/>
  <c r="P168" i="3" s="1"/>
  <c r="N168" i="3" s="1"/>
  <c r="O168" i="3" s="1"/>
  <c r="L168" i="3"/>
  <c r="M168" i="3" s="1"/>
  <c r="Q168" i="3" s="1"/>
  <c r="C169" i="3"/>
  <c r="A167" i="6" s="1"/>
  <c r="H169" i="3"/>
  <c r="E167" i="6" s="1"/>
  <c r="I169" i="3"/>
  <c r="J169" i="3"/>
  <c r="L169" i="3"/>
  <c r="M169" i="3" s="1"/>
  <c r="Q169" i="3" s="1"/>
  <c r="P169" i="3"/>
  <c r="N169" i="3" s="1"/>
  <c r="O169" i="3" s="1"/>
  <c r="C170" i="3"/>
  <c r="A168" i="6" s="1"/>
  <c r="H170" i="3"/>
  <c r="I170" i="3"/>
  <c r="J170" i="3"/>
  <c r="L170" i="3"/>
  <c r="M170" i="3" s="1"/>
  <c r="P170" i="3"/>
  <c r="N170" i="3" s="1"/>
  <c r="O170" i="3" s="1"/>
  <c r="C171" i="3"/>
  <c r="A169" i="6" s="1"/>
  <c r="H171" i="3"/>
  <c r="I171" i="3"/>
  <c r="J171" i="3"/>
  <c r="L171" i="3"/>
  <c r="M171" i="3" s="1"/>
  <c r="C172" i="3"/>
  <c r="A170" i="6" s="1"/>
  <c r="H172" i="3"/>
  <c r="I172" i="3"/>
  <c r="J172" i="3"/>
  <c r="L172" i="3"/>
  <c r="M172" i="3" s="1"/>
  <c r="P172" i="3" s="1"/>
  <c r="F170" i="6" s="1"/>
  <c r="C173" i="3"/>
  <c r="A171" i="6" s="1"/>
  <c r="H173" i="3"/>
  <c r="E171" i="6" s="1"/>
  <c r="I173" i="3"/>
  <c r="J173" i="3"/>
  <c r="P173" i="3" s="1"/>
  <c r="N173" i="3" s="1"/>
  <c r="O173" i="3" s="1"/>
  <c r="L173" i="3"/>
  <c r="M173" i="3" s="1"/>
  <c r="C174" i="3"/>
  <c r="A172" i="6" s="1"/>
  <c r="H174" i="3"/>
  <c r="I174" i="3"/>
  <c r="J174" i="3"/>
  <c r="P174" i="3" s="1"/>
  <c r="F172" i="6" s="1"/>
  <c r="L174" i="3"/>
  <c r="M174" i="3" s="1"/>
  <c r="C175" i="3"/>
  <c r="A173" i="6" s="1"/>
  <c r="H175" i="3"/>
  <c r="I175" i="3"/>
  <c r="J175" i="3"/>
  <c r="L175" i="3"/>
  <c r="M175" i="3" s="1"/>
  <c r="H176" i="3"/>
  <c r="E174" i="6" s="1"/>
  <c r="I176" i="3"/>
  <c r="J176" i="3"/>
  <c r="L176" i="3"/>
  <c r="M176" i="3" s="1"/>
  <c r="P176" i="3" s="1"/>
  <c r="N176" i="3" s="1"/>
  <c r="O176" i="3" s="1"/>
  <c r="H177" i="3"/>
  <c r="E175" i="6" s="1"/>
  <c r="I177" i="3"/>
  <c r="J177" i="3"/>
  <c r="P177" i="3" s="1"/>
  <c r="N177" i="3" s="1"/>
  <c r="O177" i="3" s="1"/>
  <c r="L177" i="3"/>
  <c r="M177" i="3" s="1"/>
  <c r="C178" i="3"/>
  <c r="H178" i="3"/>
  <c r="E176" i="6" s="1"/>
  <c r="I178" i="3"/>
  <c r="J178" i="3"/>
  <c r="L178" i="3"/>
  <c r="M178" i="3" s="1"/>
  <c r="P178" i="3" s="1"/>
  <c r="N178" i="3" s="1"/>
  <c r="O178" i="3" s="1"/>
  <c r="C179" i="3"/>
  <c r="A177" i="6" s="1"/>
  <c r="H179" i="3"/>
  <c r="E177" i="6" s="1"/>
  <c r="I179" i="3"/>
  <c r="J179" i="3"/>
  <c r="C180" i="3"/>
  <c r="A178" i="6" s="1"/>
  <c r="H180" i="3"/>
  <c r="E178" i="6" s="1"/>
  <c r="I180" i="3"/>
  <c r="J180" i="3"/>
  <c r="C181" i="3"/>
  <c r="A179" i="6" s="1"/>
  <c r="H181" i="3"/>
  <c r="E179" i="6" s="1"/>
  <c r="I181" i="3"/>
  <c r="J181" i="3"/>
  <c r="P181" i="3" s="1"/>
  <c r="N181" i="3" s="1"/>
  <c r="O181" i="3" s="1"/>
  <c r="L181" i="3"/>
  <c r="M181" i="3" s="1"/>
  <c r="C182" i="3"/>
  <c r="A180" i="6" s="1"/>
  <c r="H182" i="3"/>
  <c r="E180" i="6" s="1"/>
  <c r="I182" i="3"/>
  <c r="J182" i="3"/>
  <c r="L182" i="3"/>
  <c r="M182" i="3" s="1"/>
  <c r="C183" i="3"/>
  <c r="A181" i="6" s="1"/>
  <c r="H183" i="3"/>
  <c r="E181" i="6" s="1"/>
  <c r="I183" i="3"/>
  <c r="J183" i="3"/>
  <c r="L183" i="3"/>
  <c r="M183" i="3" s="1"/>
  <c r="P183" i="3" s="1"/>
  <c r="F181" i="6" s="1"/>
  <c r="C184" i="3"/>
  <c r="A182" i="6" s="1"/>
  <c r="H184" i="3"/>
  <c r="E182" i="6" s="1"/>
  <c r="I184" i="3"/>
  <c r="J184" i="3"/>
  <c r="L184" i="3"/>
  <c r="M184" i="3" s="1"/>
  <c r="C185" i="3"/>
  <c r="A183" i="6" s="1"/>
  <c r="H185" i="3"/>
  <c r="I185" i="3"/>
  <c r="J185" i="3"/>
  <c r="L185" i="3"/>
  <c r="M185" i="3" s="1"/>
  <c r="Q185" i="3" s="1"/>
  <c r="C186" i="3"/>
  <c r="A184" i="6" s="1"/>
  <c r="H186" i="3"/>
  <c r="E184" i="6" s="1"/>
  <c r="I186" i="3"/>
  <c r="J186" i="3"/>
  <c r="L186" i="3"/>
  <c r="M186" i="3" s="1"/>
  <c r="P186" i="3" s="1"/>
  <c r="N186" i="3" s="1"/>
  <c r="O186" i="3" s="1"/>
  <c r="C187" i="3"/>
  <c r="A185" i="6" s="1"/>
  <c r="H187" i="3"/>
  <c r="E185" i="6" s="1"/>
  <c r="I187" i="3"/>
  <c r="J187" i="3"/>
  <c r="L187" i="3"/>
  <c r="M187" i="3" s="1"/>
  <c r="P187" i="3"/>
  <c r="N187" i="3" s="1"/>
  <c r="O187" i="3" s="1"/>
  <c r="C188" i="3"/>
  <c r="A186" i="6" s="1"/>
  <c r="H188" i="3"/>
  <c r="I188" i="3"/>
  <c r="J188" i="3"/>
  <c r="L188" i="3"/>
  <c r="M188" i="3" s="1"/>
  <c r="C189" i="3"/>
  <c r="A187" i="6" s="1"/>
  <c r="H189" i="3"/>
  <c r="I189" i="3"/>
  <c r="J189" i="3"/>
  <c r="L189" i="3"/>
  <c r="M189" i="3" s="1"/>
  <c r="Q189" i="3" s="1"/>
  <c r="P189" i="3"/>
  <c r="N189" i="3" s="1"/>
  <c r="O189" i="3" s="1"/>
  <c r="C190" i="3"/>
  <c r="H190" i="3"/>
  <c r="I190" i="3"/>
  <c r="J190" i="3"/>
  <c r="P190" i="3" s="1"/>
  <c r="F188" i="6" s="1"/>
  <c r="L190" i="3"/>
  <c r="M190" i="3" s="1"/>
  <c r="C191" i="3"/>
  <c r="A189" i="6" s="1"/>
  <c r="H191" i="3"/>
  <c r="E189" i="6" s="1"/>
  <c r="I191" i="3"/>
  <c r="J191" i="3"/>
  <c r="L191" i="3"/>
  <c r="M191" i="3" s="1"/>
  <c r="C192" i="3"/>
  <c r="A190" i="6" s="1"/>
  <c r="H192" i="3"/>
  <c r="I192" i="3"/>
  <c r="J192" i="3"/>
  <c r="L192" i="3"/>
  <c r="M192" i="3" s="1"/>
  <c r="C193" i="3"/>
  <c r="A191" i="6" s="1"/>
  <c r="H193" i="3"/>
  <c r="I193" i="3"/>
  <c r="J193" i="3"/>
  <c r="L193" i="3"/>
  <c r="M193" i="3" s="1"/>
  <c r="P193" i="3"/>
  <c r="N193" i="3" s="1"/>
  <c r="O193" i="3" s="1"/>
  <c r="C194" i="3"/>
  <c r="A192" i="6" s="1"/>
  <c r="H194" i="3"/>
  <c r="I194" i="3"/>
  <c r="J194" i="3"/>
  <c r="L194" i="3"/>
  <c r="M194" i="3" s="1"/>
  <c r="P194" i="3"/>
  <c r="N194" i="3" s="1"/>
  <c r="O194" i="3" s="1"/>
  <c r="C195" i="3"/>
  <c r="A193" i="6" s="1"/>
  <c r="H195" i="3"/>
  <c r="I195" i="3"/>
  <c r="J195" i="3"/>
  <c r="P195" i="3" s="1"/>
  <c r="N195" i="3" s="1"/>
  <c r="O195" i="3" s="1"/>
  <c r="L195" i="3"/>
  <c r="M195" i="3" s="1"/>
  <c r="C196" i="3"/>
  <c r="A194" i="6" s="1"/>
  <c r="H196" i="3"/>
  <c r="I196" i="3"/>
  <c r="J196" i="3"/>
  <c r="L196" i="3"/>
  <c r="M196" i="3" s="1"/>
  <c r="P196" i="3"/>
  <c r="N196" i="3" s="1"/>
  <c r="O196" i="3" s="1"/>
  <c r="C197" i="3"/>
  <c r="A195" i="6" s="1"/>
  <c r="H197" i="3"/>
  <c r="E195" i="6" s="1"/>
  <c r="I197" i="3"/>
  <c r="J197" i="3"/>
  <c r="P197" i="3" s="1"/>
  <c r="N197" i="3" s="1"/>
  <c r="O197" i="3" s="1"/>
  <c r="L197" i="3"/>
  <c r="M197" i="3" s="1"/>
  <c r="C198" i="3"/>
  <c r="A196" i="6" s="1"/>
  <c r="H198" i="3"/>
  <c r="E196" i="6" s="1"/>
  <c r="I198" i="3"/>
  <c r="J198" i="3"/>
  <c r="L198" i="3"/>
  <c r="M198" i="3" s="1"/>
  <c r="L163" i="4"/>
  <c r="M163" i="4"/>
  <c r="N163" i="4" s="1"/>
  <c r="I163" i="4"/>
  <c r="L162" i="4"/>
  <c r="M162" i="4"/>
  <c r="N162" i="4" s="1"/>
  <c r="L161" i="4"/>
  <c r="M161" i="4"/>
  <c r="N161" i="4" s="1"/>
  <c r="L160" i="4"/>
  <c r="M160" i="4" s="1"/>
  <c r="N160" i="4" s="1"/>
  <c r="L159" i="4"/>
  <c r="M159" i="4" s="1"/>
  <c r="N159" i="4" s="1"/>
  <c r="L158" i="4"/>
  <c r="M158" i="4" s="1"/>
  <c r="N158" i="4" s="1"/>
  <c r="L157" i="4"/>
  <c r="M157" i="4" s="1"/>
  <c r="N157" i="4" s="1"/>
  <c r="I162" i="4"/>
  <c r="I161" i="4"/>
  <c r="I160" i="4"/>
  <c r="I159" i="4"/>
  <c r="I158" i="4"/>
  <c r="I157" i="4"/>
  <c r="L156" i="4"/>
  <c r="M156" i="4" s="1"/>
  <c r="N156" i="4" s="1"/>
  <c r="I156" i="4"/>
  <c r="L155" i="4"/>
  <c r="M155" i="4" s="1"/>
  <c r="N155" i="4" s="1"/>
  <c r="I155" i="4"/>
  <c r="I154" i="4"/>
  <c r="P38" i="3"/>
  <c r="N38" i="3" s="1"/>
  <c r="O38" i="3" s="1"/>
  <c r="P39" i="3"/>
  <c r="F37" i="6" s="1"/>
  <c r="P40" i="3"/>
  <c r="N40" i="3" s="1"/>
  <c r="P41" i="3"/>
  <c r="F39" i="6" s="1"/>
  <c r="P42" i="3"/>
  <c r="F40" i="6" s="1"/>
  <c r="P43" i="3"/>
  <c r="N43" i="3" s="1"/>
  <c r="P44" i="3"/>
  <c r="N44" i="3" s="1"/>
  <c r="P45" i="3"/>
  <c r="N45" i="3" s="1"/>
  <c r="P46" i="3"/>
  <c r="N46" i="3" s="1"/>
  <c r="P47" i="3"/>
  <c r="F45" i="6" s="1"/>
  <c r="P48" i="3"/>
  <c r="F46" i="6" s="1"/>
  <c r="P49" i="3"/>
  <c r="F47" i="6" s="1"/>
  <c r="P50" i="3"/>
  <c r="N50" i="3" s="1"/>
  <c r="P51" i="3"/>
  <c r="F49" i="6" s="1"/>
  <c r="P52" i="3"/>
  <c r="N52" i="3" s="1"/>
  <c r="P53" i="3"/>
  <c r="N53" i="3" s="1"/>
  <c r="P54" i="3"/>
  <c r="F52" i="6" s="1"/>
  <c r="P55" i="3"/>
  <c r="F53" i="6" s="1"/>
  <c r="P56" i="3"/>
  <c r="N56" i="3" s="1"/>
  <c r="P57" i="3"/>
  <c r="F55" i="6" s="1"/>
  <c r="P58" i="3"/>
  <c r="F56" i="6" s="1"/>
  <c r="P59" i="3"/>
  <c r="F57" i="6" s="1"/>
  <c r="P62" i="3"/>
  <c r="F60" i="6" s="1"/>
  <c r="P63" i="3"/>
  <c r="F61" i="6" s="1"/>
  <c r="P68" i="3"/>
  <c r="F66" i="6" s="1"/>
  <c r="P69" i="3"/>
  <c r="N69" i="3" s="1"/>
  <c r="O69" i="3" s="1"/>
  <c r="P70" i="3"/>
  <c r="P71" i="3"/>
  <c r="N71" i="3" s="1"/>
  <c r="O71" i="3" s="1"/>
  <c r="P72" i="3"/>
  <c r="N72" i="3" s="1"/>
  <c r="O72" i="3" s="1"/>
  <c r="P73" i="3"/>
  <c r="F71" i="6" s="1"/>
  <c r="P74" i="3"/>
  <c r="F72" i="6" s="1"/>
  <c r="P75" i="3"/>
  <c r="F73" i="6" s="1"/>
  <c r="P76" i="3"/>
  <c r="N76" i="3" s="1"/>
  <c r="O76" i="3" s="1"/>
  <c r="P78" i="3"/>
  <c r="N78" i="3" s="1"/>
  <c r="O78" i="3" s="1"/>
  <c r="P79" i="3"/>
  <c r="F77" i="6" s="1"/>
  <c r="P80" i="3"/>
  <c r="N80" i="3" s="1"/>
  <c r="O80" i="3" s="1"/>
  <c r="P81" i="3"/>
  <c r="F79" i="6" s="1"/>
  <c r="P82" i="3"/>
  <c r="F80" i="6" s="1"/>
  <c r="P83" i="3"/>
  <c r="F81" i="6" s="1"/>
  <c r="P85" i="3"/>
  <c r="P86" i="3"/>
  <c r="P87" i="3"/>
  <c r="P88" i="3"/>
  <c r="P90" i="3"/>
  <c r="P91" i="3"/>
  <c r="P92" i="3"/>
  <c r="P93" i="3"/>
  <c r="P94" i="3"/>
  <c r="P95" i="3"/>
  <c r="P96" i="3"/>
  <c r="P98" i="3"/>
  <c r="F96" i="6" s="1"/>
  <c r="P100" i="3"/>
  <c r="F98" i="6" s="1"/>
  <c r="P103" i="3"/>
  <c r="N103" i="3" s="1"/>
  <c r="O103" i="3" s="1"/>
  <c r="P104" i="3"/>
  <c r="N104" i="3" s="1"/>
  <c r="O104" i="3" s="1"/>
  <c r="P107" i="3"/>
  <c r="F105" i="6" s="1"/>
  <c r="P108" i="3"/>
  <c r="F106" i="6" s="1"/>
  <c r="P109" i="3"/>
  <c r="N109" i="3" s="1"/>
  <c r="O109" i="3" s="1"/>
  <c r="P111" i="3"/>
  <c r="N111" i="3" s="1"/>
  <c r="O111" i="3" s="1"/>
  <c r="P114" i="3"/>
  <c r="F112" i="6" s="1"/>
  <c r="P115" i="3"/>
  <c r="F113" i="6" s="1"/>
  <c r="P117" i="3"/>
  <c r="N117" i="3" s="1"/>
  <c r="O117" i="3" s="1"/>
  <c r="P125" i="3"/>
  <c r="N125" i="3" s="1"/>
  <c r="O125" i="3" s="1"/>
  <c r="P129" i="3"/>
  <c r="F127" i="6" s="1"/>
  <c r="P130" i="3"/>
  <c r="N130" i="3" s="1"/>
  <c r="O130" i="3" s="1"/>
  <c r="P131" i="3"/>
  <c r="P144" i="3"/>
  <c r="N144" i="3" s="1"/>
  <c r="O144" i="3" s="1"/>
  <c r="P150" i="3"/>
  <c r="F148" i="6" s="1"/>
  <c r="L150" i="4"/>
  <c r="M150" i="4" s="1"/>
  <c r="N150" i="4" s="1"/>
  <c r="L151" i="4"/>
  <c r="M151" i="4" s="1"/>
  <c r="N151" i="4" s="1"/>
  <c r="L152" i="4"/>
  <c r="M152" i="4"/>
  <c r="N152" i="4" s="1"/>
  <c r="L153" i="4"/>
  <c r="M153" i="4" s="1"/>
  <c r="N153" i="4" s="1"/>
  <c r="L154" i="4"/>
  <c r="M154" i="4"/>
  <c r="N154" i="4" s="1"/>
  <c r="L149" i="4"/>
  <c r="M149" i="4" s="1"/>
  <c r="N149" i="4" s="1"/>
  <c r="I153" i="4"/>
  <c r="I152" i="4"/>
  <c r="I151" i="4"/>
  <c r="I150" i="4"/>
  <c r="I149" i="4"/>
  <c r="I148" i="4"/>
  <c r="L146" i="4"/>
  <c r="M146" i="4"/>
  <c r="N146" i="4" s="1"/>
  <c r="L147" i="4"/>
  <c r="M147" i="4" s="1"/>
  <c r="N147" i="4" s="1"/>
  <c r="L148" i="4"/>
  <c r="M148" i="4"/>
  <c r="N148" i="4" s="1"/>
  <c r="I147" i="4"/>
  <c r="I146" i="4"/>
  <c r="G143" i="4"/>
  <c r="L145" i="4"/>
  <c r="M145" i="4"/>
  <c r="N145" i="4" s="1"/>
  <c r="L144" i="4"/>
  <c r="M144" i="4" s="1"/>
  <c r="N144" i="4" s="1"/>
  <c r="L143" i="4"/>
  <c r="M143" i="4"/>
  <c r="N143" i="4" s="1"/>
  <c r="I145" i="4"/>
  <c r="I144" i="4"/>
  <c r="L142" i="4"/>
  <c r="M142" i="4"/>
  <c r="N142" i="4" s="1"/>
  <c r="I143" i="4"/>
  <c r="I142" i="4"/>
  <c r="C139" i="3"/>
  <c r="C140" i="3"/>
  <c r="A138" i="6" s="1"/>
  <c r="C141" i="3"/>
  <c r="A139" i="6" s="1"/>
  <c r="C142" i="3"/>
  <c r="A140" i="6" s="1"/>
  <c r="C143" i="3"/>
  <c r="A141" i="6" s="1"/>
  <c r="C144" i="3"/>
  <c r="A142" i="6" s="1"/>
  <c r="C145" i="3"/>
  <c r="A143" i="6" s="1"/>
  <c r="C146" i="3"/>
  <c r="A144" i="6" s="1"/>
  <c r="C147" i="3"/>
  <c r="A145" i="6" s="1"/>
  <c r="C148" i="3"/>
  <c r="A146" i="6" s="1"/>
  <c r="C149" i="3"/>
  <c r="A147" i="6" s="1"/>
  <c r="C150" i="3"/>
  <c r="A148" i="6" s="1"/>
  <c r="C151" i="3"/>
  <c r="C152" i="3"/>
  <c r="A150" i="6" s="1"/>
  <c r="C153" i="3"/>
  <c r="A151" i="6" s="1"/>
  <c r="C154" i="3"/>
  <c r="A152" i="6" s="1"/>
  <c r="C155" i="3"/>
  <c r="A153" i="6" s="1"/>
  <c r="C156" i="3"/>
  <c r="A154" i="6" s="1"/>
  <c r="C157" i="3"/>
  <c r="A155" i="6" s="1"/>
  <c r="C158" i="3"/>
  <c r="A156" i="6" s="1"/>
  <c r="C159" i="3"/>
  <c r="A157" i="6" s="1"/>
  <c r="C138" i="3"/>
  <c r="A136" i="6" s="1"/>
  <c r="H140" i="3"/>
  <c r="I140" i="3"/>
  <c r="J140" i="3"/>
  <c r="P140" i="3" s="1"/>
  <c r="F138" i="6" s="1"/>
  <c r="L140" i="3"/>
  <c r="M140" i="3" s="1"/>
  <c r="H141" i="3"/>
  <c r="E139" i="6" s="1"/>
  <c r="I141" i="3"/>
  <c r="J141" i="3"/>
  <c r="P141" i="3" s="1"/>
  <c r="N141" i="3" s="1"/>
  <c r="O141" i="3" s="1"/>
  <c r="L141" i="3"/>
  <c r="M141" i="3" s="1"/>
  <c r="H142" i="3"/>
  <c r="E140" i="6" s="1"/>
  <c r="I142" i="3"/>
  <c r="J142" i="3"/>
  <c r="P142" i="3" s="1"/>
  <c r="L142" i="3"/>
  <c r="M142" i="3" s="1"/>
  <c r="H143" i="3"/>
  <c r="I143" i="3"/>
  <c r="J143" i="3"/>
  <c r="P143" i="3" s="1"/>
  <c r="L143" i="3"/>
  <c r="M143" i="3" s="1"/>
  <c r="H144" i="3"/>
  <c r="I144" i="3"/>
  <c r="J144" i="3"/>
  <c r="L144" i="3"/>
  <c r="M144" i="3" s="1"/>
  <c r="H145" i="3"/>
  <c r="E143" i="6" s="1"/>
  <c r="I145" i="3"/>
  <c r="J145" i="3"/>
  <c r="P145" i="3" s="1"/>
  <c r="N145" i="3" s="1"/>
  <c r="O145" i="3" s="1"/>
  <c r="L145" i="3"/>
  <c r="M145" i="3" s="1"/>
  <c r="H146" i="3"/>
  <c r="I146" i="3"/>
  <c r="J146" i="3"/>
  <c r="L146" i="3"/>
  <c r="M146" i="3" s="1"/>
  <c r="H147" i="3"/>
  <c r="E145" i="6" s="1"/>
  <c r="I147" i="3"/>
  <c r="J147" i="3"/>
  <c r="P147" i="3" s="1"/>
  <c r="L147" i="3"/>
  <c r="M147" i="3" s="1"/>
  <c r="H148" i="3"/>
  <c r="E146" i="6" s="1"/>
  <c r="I148" i="3"/>
  <c r="J148" i="3"/>
  <c r="L148" i="3"/>
  <c r="M148" i="3" s="1"/>
  <c r="H149" i="3"/>
  <c r="E147" i="6" s="1"/>
  <c r="I149" i="3"/>
  <c r="J149" i="3"/>
  <c r="P149" i="3" s="1"/>
  <c r="L149" i="3"/>
  <c r="M149" i="3" s="1"/>
  <c r="H150" i="3"/>
  <c r="E148" i="6" s="1"/>
  <c r="I150" i="3"/>
  <c r="J150" i="3"/>
  <c r="L150" i="3"/>
  <c r="M150" i="3" s="1"/>
  <c r="H151" i="3"/>
  <c r="E149" i="6" s="1"/>
  <c r="I151" i="3"/>
  <c r="J151" i="3"/>
  <c r="L151" i="3"/>
  <c r="M151" i="3" s="1"/>
  <c r="H152" i="3"/>
  <c r="E150" i="6" s="1"/>
  <c r="I152" i="3"/>
  <c r="J152" i="3"/>
  <c r="L152" i="3"/>
  <c r="M152" i="3" s="1"/>
  <c r="H153" i="3"/>
  <c r="E151" i="6" s="1"/>
  <c r="I153" i="3"/>
  <c r="J153" i="3"/>
  <c r="L153" i="3"/>
  <c r="M153" i="3" s="1"/>
  <c r="H154" i="3"/>
  <c r="E152" i="6" s="1"/>
  <c r="I154" i="3"/>
  <c r="J154" i="3"/>
  <c r="P154" i="3" s="1"/>
  <c r="F152" i="6" s="1"/>
  <c r="L154" i="3"/>
  <c r="M154" i="3" s="1"/>
  <c r="H155" i="3"/>
  <c r="E153" i="6" s="1"/>
  <c r="I155" i="3"/>
  <c r="J155" i="3"/>
  <c r="L155" i="3"/>
  <c r="M155" i="3" s="1"/>
  <c r="H156" i="3"/>
  <c r="E154" i="6" s="1"/>
  <c r="I156" i="3"/>
  <c r="J156" i="3"/>
  <c r="L156" i="3"/>
  <c r="M156" i="3" s="1"/>
  <c r="H157" i="3"/>
  <c r="E155" i="6" s="1"/>
  <c r="I157" i="3"/>
  <c r="J157" i="3"/>
  <c r="P157" i="3" s="1"/>
  <c r="N157" i="3" s="1"/>
  <c r="O157" i="3" s="1"/>
  <c r="L157" i="3"/>
  <c r="M157" i="3" s="1"/>
  <c r="H158" i="3"/>
  <c r="I158" i="3"/>
  <c r="J158" i="3"/>
  <c r="L158" i="3"/>
  <c r="M158" i="3" s="1"/>
  <c r="H159" i="3"/>
  <c r="E157" i="6" s="1"/>
  <c r="I159" i="3"/>
  <c r="J159" i="3"/>
  <c r="L159" i="3"/>
  <c r="M159" i="3" s="1"/>
  <c r="L140" i="4"/>
  <c r="M140" i="4" s="1"/>
  <c r="N140" i="4" s="1"/>
  <c r="L141" i="4"/>
  <c r="M141" i="4" s="1"/>
  <c r="N141" i="4" s="1"/>
  <c r="L139" i="4"/>
  <c r="M139" i="4"/>
  <c r="N139" i="4" s="1"/>
  <c r="I141" i="4"/>
  <c r="I140" i="4"/>
  <c r="I139" i="4"/>
  <c r="L135" i="4"/>
  <c r="M135" i="4" s="1"/>
  <c r="N135" i="4" s="1"/>
  <c r="L136" i="4"/>
  <c r="M136" i="4" s="1"/>
  <c r="N136" i="4" s="1"/>
  <c r="L137" i="4"/>
  <c r="M137" i="4" s="1"/>
  <c r="N137" i="4" s="1"/>
  <c r="L138" i="4"/>
  <c r="M138" i="4" s="1"/>
  <c r="N138" i="4" s="1"/>
  <c r="L134" i="4"/>
  <c r="M134" i="4" s="1"/>
  <c r="N134" i="4" s="1"/>
  <c r="I138" i="4"/>
  <c r="I137" i="4"/>
  <c r="I136" i="4"/>
  <c r="I135" i="4"/>
  <c r="I134" i="4"/>
  <c r="H134" i="3"/>
  <c r="I134" i="3"/>
  <c r="J134" i="3"/>
  <c r="L134" i="3"/>
  <c r="M134" i="3" s="1"/>
  <c r="H135" i="3"/>
  <c r="E133" i="6" s="1"/>
  <c r="I135" i="3"/>
  <c r="J135" i="3"/>
  <c r="P135" i="3" s="1"/>
  <c r="L135" i="3"/>
  <c r="M135" i="3" s="1"/>
  <c r="H136" i="3"/>
  <c r="E134" i="6" s="1"/>
  <c r="I136" i="3"/>
  <c r="J136" i="3"/>
  <c r="L136" i="3"/>
  <c r="M136" i="3" s="1"/>
  <c r="H137" i="3"/>
  <c r="E135" i="6" s="1"/>
  <c r="I137" i="3"/>
  <c r="J137" i="3"/>
  <c r="P137" i="3" s="1"/>
  <c r="N137" i="3" s="1"/>
  <c r="O137" i="3" s="1"/>
  <c r="L137" i="3"/>
  <c r="M137" i="3" s="1"/>
  <c r="H138" i="3"/>
  <c r="E136" i="6" s="1"/>
  <c r="I138" i="3"/>
  <c r="J138" i="3"/>
  <c r="P138" i="3" s="1"/>
  <c r="L138" i="3"/>
  <c r="M138" i="3" s="1"/>
  <c r="H139" i="3"/>
  <c r="I139" i="3"/>
  <c r="J139" i="3"/>
  <c r="L139" i="3"/>
  <c r="M139" i="3" s="1"/>
  <c r="H130" i="3"/>
  <c r="E128" i="6" s="1"/>
  <c r="I130" i="3"/>
  <c r="J130" i="3"/>
  <c r="L130" i="3"/>
  <c r="M130" i="3" s="1"/>
  <c r="H131" i="3"/>
  <c r="E129" i="6" s="1"/>
  <c r="I131" i="3"/>
  <c r="J131" i="3"/>
  <c r="L131" i="3"/>
  <c r="M131" i="3" s="1"/>
  <c r="H132" i="3"/>
  <c r="E130" i="6" s="1"/>
  <c r="I132" i="3"/>
  <c r="J132" i="3"/>
  <c r="L132" i="3"/>
  <c r="M132" i="3" s="1"/>
  <c r="H133" i="3"/>
  <c r="I133" i="3"/>
  <c r="J133" i="3"/>
  <c r="L133" i="3"/>
  <c r="M133" i="3" s="1"/>
  <c r="H129" i="3"/>
  <c r="L133" i="4"/>
  <c r="M133" i="4" s="1"/>
  <c r="N133" i="4" s="1"/>
  <c r="I133" i="4"/>
  <c r="L132" i="4"/>
  <c r="M132" i="4" s="1"/>
  <c r="N132" i="4" s="1"/>
  <c r="I132" i="4"/>
  <c r="H128" i="3"/>
  <c r="E126" i="6" s="1"/>
  <c r="H127" i="3"/>
  <c r="E125" i="6" s="1"/>
  <c r="L131" i="4"/>
  <c r="M131" i="4" s="1"/>
  <c r="N131" i="4" s="1"/>
  <c r="I131" i="4"/>
  <c r="E3" i="7"/>
  <c r="E4" i="7"/>
  <c r="E5" i="7"/>
  <c r="E2" i="7"/>
  <c r="D3" i="7"/>
  <c r="D4" i="7"/>
  <c r="D5" i="7"/>
  <c r="D2" i="7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4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3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N117" i="4" s="1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87" i="4"/>
  <c r="I88" i="4"/>
  <c r="I89" i="4"/>
  <c r="I90" i="4"/>
  <c r="I91" i="4"/>
  <c r="I92" i="4"/>
  <c r="I93" i="4"/>
  <c r="I94" i="4"/>
  <c r="I95" i="4"/>
  <c r="I96" i="4"/>
  <c r="I97" i="4"/>
  <c r="N97" i="4" s="1"/>
  <c r="I98" i="4"/>
  <c r="I99" i="4"/>
  <c r="I100" i="4"/>
  <c r="I101" i="4"/>
  <c r="I102" i="4"/>
  <c r="I103" i="4"/>
  <c r="I104" i="4"/>
  <c r="I105" i="4"/>
  <c r="N105" i="4" s="1"/>
  <c r="I106" i="4"/>
  <c r="I107" i="4"/>
  <c r="I108" i="4"/>
  <c r="I109" i="4"/>
  <c r="I110" i="4"/>
  <c r="I111" i="4"/>
  <c r="I112" i="4"/>
  <c r="I113" i="4"/>
  <c r="N113" i="4" s="1"/>
  <c r="I114" i="4"/>
  <c r="I115" i="4"/>
  <c r="I116" i="4"/>
  <c r="I117" i="4"/>
  <c r="I118" i="4"/>
  <c r="I119" i="4"/>
  <c r="I120" i="4"/>
  <c r="I121" i="4"/>
  <c r="I122" i="4"/>
  <c r="I123" i="4"/>
  <c r="I124" i="4"/>
  <c r="I125" i="4"/>
  <c r="N125" i="4" s="1"/>
  <c r="I126" i="4"/>
  <c r="I127" i="4"/>
  <c r="I128" i="4"/>
  <c r="I129" i="4"/>
  <c r="I130" i="4"/>
  <c r="I87" i="4"/>
  <c r="L130" i="4"/>
  <c r="N130" i="4" s="1"/>
  <c r="L129" i="4"/>
  <c r="N129" i="4" s="1"/>
  <c r="L128" i="4"/>
  <c r="H126" i="3"/>
  <c r="H125" i="3"/>
  <c r="E123" i="6" s="1"/>
  <c r="H124" i="3"/>
  <c r="L127" i="4"/>
  <c r="L126" i="4"/>
  <c r="H123" i="3"/>
  <c r="E121" i="6" s="1"/>
  <c r="H122" i="3"/>
  <c r="E120" i="6" s="1"/>
  <c r="H121" i="3"/>
  <c r="E119" i="6" s="1"/>
  <c r="H120" i="3"/>
  <c r="E118" i="6" s="1"/>
  <c r="L125" i="4"/>
  <c r="L124" i="4"/>
  <c r="L123" i="4"/>
  <c r="N123" i="4" s="1"/>
  <c r="N122" i="4"/>
  <c r="L122" i="4"/>
  <c r="L121" i="4"/>
  <c r="N121" i="4" s="1"/>
  <c r="H119" i="3"/>
  <c r="E117" i="6" s="1"/>
  <c r="H118" i="3"/>
  <c r="E116" i="6" s="1"/>
  <c r="H117" i="3"/>
  <c r="E115" i="6" s="1"/>
  <c r="L118" i="4"/>
  <c r="N118" i="4" s="1"/>
  <c r="L119" i="4"/>
  <c r="L120" i="4"/>
  <c r="N120" i="4" s="1"/>
  <c r="H116" i="3"/>
  <c r="E114" i="6" s="1"/>
  <c r="H115" i="3"/>
  <c r="H114" i="3"/>
  <c r="H113" i="3"/>
  <c r="H112" i="3"/>
  <c r="E110" i="6" s="1"/>
  <c r="H111" i="3"/>
  <c r="H110" i="3"/>
  <c r="H109" i="3"/>
  <c r="H108" i="3"/>
  <c r="H107" i="3"/>
  <c r="E105" i="6" s="1"/>
  <c r="H106" i="3"/>
  <c r="E104" i="6" s="1"/>
  <c r="H105" i="3"/>
  <c r="E103" i="6" s="1"/>
  <c r="H104" i="3"/>
  <c r="E102" i="6" s="1"/>
  <c r="H103" i="3"/>
  <c r="E101" i="6" s="1"/>
  <c r="H102" i="3"/>
  <c r="E100" i="6" s="1"/>
  <c r="H101" i="3"/>
  <c r="E99" i="6" s="1"/>
  <c r="H100" i="3"/>
  <c r="H99" i="3"/>
  <c r="H98" i="3"/>
  <c r="E96" i="6" s="1"/>
  <c r="H97" i="3"/>
  <c r="H96" i="3"/>
  <c r="E94" i="6" s="1"/>
  <c r="H95" i="3"/>
  <c r="E93" i="6" s="1"/>
  <c r="N116" i="4"/>
  <c r="N114" i="4"/>
  <c r="N98" i="4"/>
  <c r="N99" i="4"/>
  <c r="N100" i="4"/>
  <c r="N101" i="4"/>
  <c r="N102" i="4"/>
  <c r="N104" i="4"/>
  <c r="N106" i="4"/>
  <c r="N107" i="4"/>
  <c r="N108" i="4"/>
  <c r="N109" i="4"/>
  <c r="N110" i="4"/>
  <c r="N112" i="4"/>
  <c r="N115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I97" i="3"/>
  <c r="J97" i="3"/>
  <c r="P97" i="3" s="1"/>
  <c r="F95" i="6" s="1"/>
  <c r="L97" i="3"/>
  <c r="M97" i="3" s="1"/>
  <c r="I98" i="3"/>
  <c r="J98" i="3"/>
  <c r="L98" i="3"/>
  <c r="M98" i="3" s="1"/>
  <c r="I99" i="3"/>
  <c r="J99" i="3"/>
  <c r="P99" i="3" s="1"/>
  <c r="F97" i="6" s="1"/>
  <c r="L99" i="3"/>
  <c r="M99" i="3" s="1"/>
  <c r="I100" i="3"/>
  <c r="J100" i="3"/>
  <c r="L100" i="3"/>
  <c r="M100" i="3" s="1"/>
  <c r="I101" i="3"/>
  <c r="J101" i="3"/>
  <c r="P101" i="3" s="1"/>
  <c r="N101" i="3" s="1"/>
  <c r="O101" i="3" s="1"/>
  <c r="L101" i="3"/>
  <c r="M101" i="3" s="1"/>
  <c r="Q101" i="3" s="1"/>
  <c r="I102" i="3"/>
  <c r="J102" i="3"/>
  <c r="P102" i="3" s="1"/>
  <c r="N102" i="3" s="1"/>
  <c r="O102" i="3" s="1"/>
  <c r="L102" i="3"/>
  <c r="M102" i="3" s="1"/>
  <c r="I103" i="3"/>
  <c r="J103" i="3"/>
  <c r="L103" i="3"/>
  <c r="M103" i="3" s="1"/>
  <c r="I104" i="3"/>
  <c r="J104" i="3"/>
  <c r="L104" i="3"/>
  <c r="M104" i="3" s="1"/>
  <c r="Q104" i="3" s="1"/>
  <c r="I105" i="3"/>
  <c r="J105" i="3"/>
  <c r="P105" i="3" s="1"/>
  <c r="F103" i="6" s="1"/>
  <c r="L105" i="3"/>
  <c r="M105" i="3" s="1"/>
  <c r="I106" i="3"/>
  <c r="J106" i="3"/>
  <c r="P106" i="3" s="1"/>
  <c r="F104" i="6" s="1"/>
  <c r="L106" i="3"/>
  <c r="M106" i="3" s="1"/>
  <c r="I107" i="3"/>
  <c r="J107" i="3"/>
  <c r="L107" i="3"/>
  <c r="M107" i="3" s="1"/>
  <c r="Q107" i="3" s="1"/>
  <c r="I108" i="3"/>
  <c r="J108" i="3"/>
  <c r="L108" i="3"/>
  <c r="M108" i="3" s="1"/>
  <c r="I109" i="3"/>
  <c r="J109" i="3"/>
  <c r="L109" i="3"/>
  <c r="M109" i="3" s="1"/>
  <c r="I110" i="3"/>
  <c r="J110" i="3"/>
  <c r="P110" i="3" s="1"/>
  <c r="N110" i="3" s="1"/>
  <c r="O110" i="3" s="1"/>
  <c r="L110" i="3"/>
  <c r="M110" i="3" s="1"/>
  <c r="Q110" i="3" s="1"/>
  <c r="I111" i="3"/>
  <c r="J111" i="3"/>
  <c r="L111" i="3"/>
  <c r="M111" i="3" s="1"/>
  <c r="Q111" i="3" s="1"/>
  <c r="I112" i="3"/>
  <c r="J112" i="3"/>
  <c r="P112" i="3" s="1"/>
  <c r="N112" i="3" s="1"/>
  <c r="O112" i="3" s="1"/>
  <c r="L112" i="3"/>
  <c r="M112" i="3" s="1"/>
  <c r="Q112" i="3" s="1"/>
  <c r="I113" i="3"/>
  <c r="J113" i="3"/>
  <c r="P113" i="3" s="1"/>
  <c r="F111" i="6" s="1"/>
  <c r="L113" i="3"/>
  <c r="M113" i="3" s="1"/>
  <c r="Q113" i="3" s="1"/>
  <c r="I114" i="3"/>
  <c r="J114" i="3"/>
  <c r="L114" i="3"/>
  <c r="M114" i="3" s="1"/>
  <c r="I115" i="3"/>
  <c r="J115" i="3"/>
  <c r="L115" i="3"/>
  <c r="M115" i="3" s="1"/>
  <c r="I116" i="3"/>
  <c r="J116" i="3"/>
  <c r="P116" i="3" s="1"/>
  <c r="F114" i="6" s="1"/>
  <c r="L116" i="3"/>
  <c r="M116" i="3" s="1"/>
  <c r="I117" i="3"/>
  <c r="J117" i="3"/>
  <c r="L117" i="3"/>
  <c r="M117" i="3" s="1"/>
  <c r="I118" i="3"/>
  <c r="J118" i="3"/>
  <c r="L118" i="3"/>
  <c r="M118" i="3" s="1"/>
  <c r="I119" i="3"/>
  <c r="J119" i="3"/>
  <c r="L119" i="3"/>
  <c r="M119" i="3" s="1"/>
  <c r="I120" i="3"/>
  <c r="J120" i="3"/>
  <c r="L120" i="3"/>
  <c r="M120" i="3" s="1"/>
  <c r="I121" i="3"/>
  <c r="J121" i="3"/>
  <c r="L121" i="3"/>
  <c r="M121" i="3" s="1"/>
  <c r="I122" i="3"/>
  <c r="J122" i="3"/>
  <c r="P122" i="3" s="1"/>
  <c r="F120" i="6" s="1"/>
  <c r="L122" i="3"/>
  <c r="M122" i="3" s="1"/>
  <c r="I123" i="3"/>
  <c r="J123" i="3"/>
  <c r="P123" i="3" s="1"/>
  <c r="F121" i="6" s="1"/>
  <c r="L123" i="3"/>
  <c r="M123" i="3" s="1"/>
  <c r="I124" i="3"/>
  <c r="J124" i="3"/>
  <c r="P124" i="3" s="1"/>
  <c r="F122" i="6" s="1"/>
  <c r="L124" i="3"/>
  <c r="M124" i="3" s="1"/>
  <c r="Q124" i="3" s="1"/>
  <c r="I125" i="3"/>
  <c r="J125" i="3"/>
  <c r="L125" i="3"/>
  <c r="M125" i="3" s="1"/>
  <c r="I126" i="3"/>
  <c r="J126" i="3"/>
  <c r="L126" i="3"/>
  <c r="M126" i="3" s="1"/>
  <c r="I127" i="3"/>
  <c r="J127" i="3"/>
  <c r="P127" i="3" s="1"/>
  <c r="N127" i="3" s="1"/>
  <c r="O127" i="3" s="1"/>
  <c r="L127" i="3"/>
  <c r="M127" i="3" s="1"/>
  <c r="Q127" i="3" s="1"/>
  <c r="I128" i="3"/>
  <c r="J128" i="3"/>
  <c r="P128" i="3" s="1"/>
  <c r="N128" i="3" s="1"/>
  <c r="O128" i="3" s="1"/>
  <c r="L128" i="3"/>
  <c r="M128" i="3" s="1"/>
  <c r="I129" i="3"/>
  <c r="J129" i="3"/>
  <c r="L129" i="3"/>
  <c r="M129" i="3" s="1"/>
  <c r="H94" i="3"/>
  <c r="E92" i="6" s="1"/>
  <c r="H93" i="3"/>
  <c r="E91" i="6" s="1"/>
  <c r="H92" i="3"/>
  <c r="E90" i="6" s="1"/>
  <c r="N94" i="4"/>
  <c r="N96" i="4"/>
  <c r="L94" i="4"/>
  <c r="L95" i="4"/>
  <c r="L96" i="4"/>
  <c r="H91" i="3"/>
  <c r="H90" i="3"/>
  <c r="H89" i="3"/>
  <c r="H88" i="3"/>
  <c r="E86" i="6" s="1"/>
  <c r="H87" i="3"/>
  <c r="E85" i="6" s="1"/>
  <c r="H86" i="3"/>
  <c r="E84" i="6" s="1"/>
  <c r="H85" i="3"/>
  <c r="H84" i="3"/>
  <c r="H83" i="3"/>
  <c r="N88" i="4"/>
  <c r="N89" i="4"/>
  <c r="N90" i="4"/>
  <c r="N91" i="4"/>
  <c r="N92" i="4"/>
  <c r="N93" i="4"/>
  <c r="L88" i="4"/>
  <c r="L89" i="4"/>
  <c r="L90" i="4"/>
  <c r="L91" i="4"/>
  <c r="L92" i="4"/>
  <c r="L93" i="4"/>
  <c r="N87" i="4"/>
  <c r="I84" i="3"/>
  <c r="J84" i="3"/>
  <c r="P84" i="3" s="1"/>
  <c r="L84" i="3"/>
  <c r="M84" i="3" s="1"/>
  <c r="I85" i="3"/>
  <c r="J85" i="3"/>
  <c r="L85" i="3"/>
  <c r="M85" i="3" s="1"/>
  <c r="Q85" i="3" s="1"/>
  <c r="I86" i="3"/>
  <c r="J86" i="3"/>
  <c r="L86" i="3"/>
  <c r="M86" i="3" s="1"/>
  <c r="Q86" i="3" s="1"/>
  <c r="I87" i="3"/>
  <c r="J87" i="3"/>
  <c r="L87" i="3"/>
  <c r="M87" i="3" s="1"/>
  <c r="I88" i="3"/>
  <c r="J88" i="3"/>
  <c r="L88" i="3"/>
  <c r="M88" i="3" s="1"/>
  <c r="Q88" i="3" s="1"/>
  <c r="I89" i="3"/>
  <c r="J89" i="3"/>
  <c r="P89" i="3" s="1"/>
  <c r="L89" i="3"/>
  <c r="M89" i="3" s="1"/>
  <c r="I90" i="3"/>
  <c r="J90" i="3"/>
  <c r="L90" i="3"/>
  <c r="M90" i="3" s="1"/>
  <c r="I91" i="3"/>
  <c r="J91" i="3"/>
  <c r="L91" i="3"/>
  <c r="M91" i="3" s="1"/>
  <c r="Q91" i="3" s="1"/>
  <c r="I92" i="3"/>
  <c r="J92" i="3"/>
  <c r="L92" i="3"/>
  <c r="M92" i="3" s="1"/>
  <c r="I93" i="3"/>
  <c r="J93" i="3"/>
  <c r="L93" i="3"/>
  <c r="M93" i="3" s="1"/>
  <c r="I94" i="3"/>
  <c r="J94" i="3"/>
  <c r="L94" i="3"/>
  <c r="M94" i="3" s="1"/>
  <c r="Q94" i="3" s="1"/>
  <c r="I95" i="3"/>
  <c r="J95" i="3"/>
  <c r="L95" i="3"/>
  <c r="M95" i="3" s="1"/>
  <c r="Q95" i="3" s="1"/>
  <c r="I96" i="3"/>
  <c r="J96" i="3"/>
  <c r="L96" i="3"/>
  <c r="M96" i="3" s="1"/>
  <c r="Q96" i="3" s="1"/>
  <c r="H82" i="3"/>
  <c r="E80" i="6" s="1"/>
  <c r="H81" i="3"/>
  <c r="E79" i="6" s="1"/>
  <c r="H80" i="3"/>
  <c r="E78" i="6" s="1"/>
  <c r="H79" i="3"/>
  <c r="E77" i="6" s="1"/>
  <c r="N83" i="4"/>
  <c r="N84" i="4"/>
  <c r="N85" i="4"/>
  <c r="N86" i="4"/>
  <c r="L82" i="4"/>
  <c r="L83" i="4"/>
  <c r="L84" i="4"/>
  <c r="L85" i="4"/>
  <c r="L86" i="4"/>
  <c r="L87" i="4"/>
  <c r="H78" i="3"/>
  <c r="E76" i="6" s="1"/>
  <c r="H77" i="3"/>
  <c r="E75" i="6" s="1"/>
  <c r="H76" i="3"/>
  <c r="E74" i="6" s="1"/>
  <c r="H75" i="3"/>
  <c r="E73" i="6" s="1"/>
  <c r="N81" i="4"/>
  <c r="L73" i="4"/>
  <c r="L74" i="4"/>
  <c r="L75" i="4"/>
  <c r="L76" i="4"/>
  <c r="L77" i="4"/>
  <c r="L78" i="4"/>
  <c r="L79" i="4"/>
  <c r="L80" i="4"/>
  <c r="L81" i="4"/>
  <c r="H74" i="3"/>
  <c r="N72" i="4"/>
  <c r="L72" i="4"/>
  <c r="L71" i="4"/>
  <c r="N71" i="4"/>
  <c r="L70" i="4"/>
  <c r="N70" i="4" s="1"/>
  <c r="N69" i="4"/>
  <c r="N67" i="4"/>
  <c r="N68" i="4"/>
  <c r="L66" i="4"/>
  <c r="L67" i="4"/>
  <c r="L68" i="4"/>
  <c r="L69" i="4"/>
  <c r="F258" i="6"/>
  <c r="F264" i="6"/>
  <c r="F265" i="6"/>
  <c r="F272" i="6"/>
  <c r="F276" i="6"/>
  <c r="F281" i="6"/>
  <c r="F282" i="6"/>
  <c r="F283" i="6"/>
  <c r="F284" i="6"/>
  <c r="F285" i="6"/>
  <c r="F286" i="6"/>
  <c r="F288" i="6"/>
  <c r="F290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8" i="6"/>
  <c r="F16" i="6"/>
  <c r="F24" i="6"/>
  <c r="E40" i="6"/>
  <c r="E48" i="6"/>
  <c r="E72" i="6"/>
  <c r="E81" i="6"/>
  <c r="E82" i="6"/>
  <c r="E83" i="6"/>
  <c r="E87" i="6"/>
  <c r="E88" i="6"/>
  <c r="E89" i="6"/>
  <c r="E95" i="6"/>
  <c r="E97" i="6"/>
  <c r="E98" i="6"/>
  <c r="E106" i="6"/>
  <c r="E107" i="6"/>
  <c r="E108" i="6"/>
  <c r="E109" i="6"/>
  <c r="E111" i="6"/>
  <c r="E112" i="6"/>
  <c r="E113" i="6"/>
  <c r="E122" i="6"/>
  <c r="E124" i="6"/>
  <c r="E127" i="6"/>
  <c r="E131" i="6"/>
  <c r="E132" i="6"/>
  <c r="E137" i="6"/>
  <c r="E138" i="6"/>
  <c r="E141" i="6"/>
  <c r="E142" i="6"/>
  <c r="E144" i="6"/>
  <c r="E156" i="6"/>
  <c r="E161" i="6"/>
  <c r="E162" i="6"/>
  <c r="E165" i="6"/>
  <c r="E166" i="6"/>
  <c r="E168" i="6"/>
  <c r="E169" i="6"/>
  <c r="E170" i="6"/>
  <c r="E172" i="6"/>
  <c r="E173" i="6"/>
  <c r="E183" i="6"/>
  <c r="E186" i="6"/>
  <c r="E187" i="6"/>
  <c r="E188" i="6"/>
  <c r="E190" i="6"/>
  <c r="E191" i="6"/>
  <c r="E192" i="6"/>
  <c r="E193" i="6"/>
  <c r="E194" i="6"/>
  <c r="E197" i="6"/>
  <c r="E200" i="6"/>
  <c r="E203" i="6"/>
  <c r="E207" i="6"/>
  <c r="E209" i="6"/>
  <c r="E218" i="6"/>
  <c r="E220" i="6"/>
  <c r="E241" i="6"/>
  <c r="E244" i="6"/>
  <c r="E245" i="6"/>
  <c r="E246" i="6"/>
  <c r="E250" i="6"/>
  <c r="E256" i="6"/>
  <c r="E263" i="6"/>
  <c r="E266" i="6"/>
  <c r="E271" i="6"/>
  <c r="E273" i="6"/>
  <c r="E277" i="6"/>
  <c r="E278" i="6"/>
  <c r="E279" i="6"/>
  <c r="E284" i="6"/>
  <c r="E285" i="6"/>
  <c r="E287" i="6"/>
  <c r="E288" i="6"/>
  <c r="E289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A405" i="6"/>
  <c r="B405" i="6"/>
  <c r="C405" i="6"/>
  <c r="D405" i="6"/>
  <c r="A406" i="6"/>
  <c r="B406" i="6"/>
  <c r="C406" i="6"/>
  <c r="D406" i="6"/>
  <c r="A407" i="6"/>
  <c r="B407" i="6"/>
  <c r="C407" i="6"/>
  <c r="D407" i="6"/>
  <c r="A408" i="6"/>
  <c r="B408" i="6"/>
  <c r="C408" i="6"/>
  <c r="D408" i="6"/>
  <c r="A409" i="6"/>
  <c r="B409" i="6"/>
  <c r="C409" i="6"/>
  <c r="D409" i="6"/>
  <c r="A410" i="6"/>
  <c r="B410" i="6"/>
  <c r="C410" i="6"/>
  <c r="D410" i="6"/>
  <c r="A411" i="6"/>
  <c r="B411" i="6"/>
  <c r="C411" i="6"/>
  <c r="D411" i="6"/>
  <c r="A412" i="6"/>
  <c r="B412" i="6"/>
  <c r="C412" i="6"/>
  <c r="D412" i="6"/>
  <c r="A413" i="6"/>
  <c r="B413" i="6"/>
  <c r="C413" i="6"/>
  <c r="D413" i="6"/>
  <c r="A414" i="6"/>
  <c r="B414" i="6"/>
  <c r="C414" i="6"/>
  <c r="D414" i="6"/>
  <c r="A415" i="6"/>
  <c r="B415" i="6"/>
  <c r="C415" i="6"/>
  <c r="D415" i="6"/>
  <c r="A416" i="6"/>
  <c r="B416" i="6"/>
  <c r="C416" i="6"/>
  <c r="D416" i="6"/>
  <c r="A417" i="6"/>
  <c r="B417" i="6"/>
  <c r="C417" i="6"/>
  <c r="D417" i="6"/>
  <c r="A418" i="6"/>
  <c r="B418" i="6"/>
  <c r="C418" i="6"/>
  <c r="D418" i="6"/>
  <c r="A419" i="6"/>
  <c r="B419" i="6"/>
  <c r="C419" i="6"/>
  <c r="D419" i="6"/>
  <c r="A420" i="6"/>
  <c r="B420" i="6"/>
  <c r="C420" i="6"/>
  <c r="D420" i="6"/>
  <c r="A421" i="6"/>
  <c r="B421" i="6"/>
  <c r="C421" i="6"/>
  <c r="D421" i="6"/>
  <c r="A422" i="6"/>
  <c r="B422" i="6"/>
  <c r="C422" i="6"/>
  <c r="D422" i="6"/>
  <c r="A423" i="6"/>
  <c r="B423" i="6"/>
  <c r="C423" i="6"/>
  <c r="D423" i="6"/>
  <c r="A424" i="6"/>
  <c r="B424" i="6"/>
  <c r="C424" i="6"/>
  <c r="D424" i="6"/>
  <c r="A425" i="6"/>
  <c r="B425" i="6"/>
  <c r="C425" i="6"/>
  <c r="D425" i="6"/>
  <c r="A426" i="6"/>
  <c r="B426" i="6"/>
  <c r="C426" i="6"/>
  <c r="D426" i="6"/>
  <c r="A427" i="6"/>
  <c r="B427" i="6"/>
  <c r="C427" i="6"/>
  <c r="D427" i="6"/>
  <c r="A428" i="6"/>
  <c r="B428" i="6"/>
  <c r="C428" i="6"/>
  <c r="D428" i="6"/>
  <c r="A429" i="6"/>
  <c r="B429" i="6"/>
  <c r="C429" i="6"/>
  <c r="D429" i="6"/>
  <c r="A430" i="6"/>
  <c r="B430" i="6"/>
  <c r="C430" i="6"/>
  <c r="D430" i="6"/>
  <c r="A431" i="6"/>
  <c r="B431" i="6"/>
  <c r="C431" i="6"/>
  <c r="D431" i="6"/>
  <c r="A432" i="6"/>
  <c r="B432" i="6"/>
  <c r="C432" i="6"/>
  <c r="D432" i="6"/>
  <c r="A433" i="6"/>
  <c r="B433" i="6"/>
  <c r="C433" i="6"/>
  <c r="D433" i="6"/>
  <c r="A287" i="6"/>
  <c r="B287" i="6"/>
  <c r="C287" i="6"/>
  <c r="D287" i="6"/>
  <c r="A288" i="6"/>
  <c r="B288" i="6"/>
  <c r="C288" i="6"/>
  <c r="D288" i="6"/>
  <c r="A289" i="6"/>
  <c r="B289" i="6"/>
  <c r="C289" i="6"/>
  <c r="D289" i="6"/>
  <c r="A290" i="6"/>
  <c r="B290" i="6"/>
  <c r="C290" i="6"/>
  <c r="D290" i="6"/>
  <c r="A291" i="6"/>
  <c r="B291" i="6"/>
  <c r="C291" i="6"/>
  <c r="D291" i="6"/>
  <c r="A292" i="6"/>
  <c r="B292" i="6"/>
  <c r="C292" i="6"/>
  <c r="D292" i="6"/>
  <c r="A293" i="6"/>
  <c r="B293" i="6"/>
  <c r="C293" i="6"/>
  <c r="D293" i="6"/>
  <c r="A294" i="6"/>
  <c r="B294" i="6"/>
  <c r="C294" i="6"/>
  <c r="D294" i="6"/>
  <c r="A295" i="6"/>
  <c r="B295" i="6"/>
  <c r="C295" i="6"/>
  <c r="D295" i="6"/>
  <c r="A296" i="6"/>
  <c r="B296" i="6"/>
  <c r="C296" i="6"/>
  <c r="D296" i="6"/>
  <c r="A297" i="6"/>
  <c r="B297" i="6"/>
  <c r="C297" i="6"/>
  <c r="D297" i="6"/>
  <c r="A298" i="6"/>
  <c r="B298" i="6"/>
  <c r="C298" i="6"/>
  <c r="D298" i="6"/>
  <c r="A299" i="6"/>
  <c r="B299" i="6"/>
  <c r="C299" i="6"/>
  <c r="D299" i="6"/>
  <c r="A300" i="6"/>
  <c r="B300" i="6"/>
  <c r="C300" i="6"/>
  <c r="D300" i="6"/>
  <c r="A301" i="6"/>
  <c r="B301" i="6"/>
  <c r="C301" i="6"/>
  <c r="D301" i="6"/>
  <c r="A302" i="6"/>
  <c r="B302" i="6"/>
  <c r="C302" i="6"/>
  <c r="D302" i="6"/>
  <c r="A303" i="6"/>
  <c r="B303" i="6"/>
  <c r="C303" i="6"/>
  <c r="D303" i="6"/>
  <c r="A304" i="6"/>
  <c r="B304" i="6"/>
  <c r="C304" i="6"/>
  <c r="D304" i="6"/>
  <c r="A305" i="6"/>
  <c r="B305" i="6"/>
  <c r="C305" i="6"/>
  <c r="D305" i="6"/>
  <c r="A306" i="6"/>
  <c r="B306" i="6"/>
  <c r="C306" i="6"/>
  <c r="D306" i="6"/>
  <c r="A307" i="6"/>
  <c r="B307" i="6"/>
  <c r="C307" i="6"/>
  <c r="D307" i="6"/>
  <c r="A308" i="6"/>
  <c r="B308" i="6"/>
  <c r="C308" i="6"/>
  <c r="D308" i="6"/>
  <c r="A309" i="6"/>
  <c r="B309" i="6"/>
  <c r="C309" i="6"/>
  <c r="D309" i="6"/>
  <c r="A310" i="6"/>
  <c r="B310" i="6"/>
  <c r="C310" i="6"/>
  <c r="D310" i="6"/>
  <c r="A311" i="6"/>
  <c r="B311" i="6"/>
  <c r="C311" i="6"/>
  <c r="D311" i="6"/>
  <c r="A312" i="6"/>
  <c r="B312" i="6"/>
  <c r="C312" i="6"/>
  <c r="D312" i="6"/>
  <c r="A313" i="6"/>
  <c r="B313" i="6"/>
  <c r="C313" i="6"/>
  <c r="D313" i="6"/>
  <c r="A314" i="6"/>
  <c r="B314" i="6"/>
  <c r="C314" i="6"/>
  <c r="D314" i="6"/>
  <c r="A315" i="6"/>
  <c r="B315" i="6"/>
  <c r="C315" i="6"/>
  <c r="D315" i="6"/>
  <c r="A316" i="6"/>
  <c r="B316" i="6"/>
  <c r="C316" i="6"/>
  <c r="D316" i="6"/>
  <c r="A317" i="6"/>
  <c r="B317" i="6"/>
  <c r="C317" i="6"/>
  <c r="D317" i="6"/>
  <c r="A318" i="6"/>
  <c r="B318" i="6"/>
  <c r="C318" i="6"/>
  <c r="D318" i="6"/>
  <c r="A319" i="6"/>
  <c r="B319" i="6"/>
  <c r="C319" i="6"/>
  <c r="D319" i="6"/>
  <c r="A320" i="6"/>
  <c r="B320" i="6"/>
  <c r="C320" i="6"/>
  <c r="D320" i="6"/>
  <c r="A321" i="6"/>
  <c r="B321" i="6"/>
  <c r="C321" i="6"/>
  <c r="D321" i="6"/>
  <c r="A322" i="6"/>
  <c r="B322" i="6"/>
  <c r="C322" i="6"/>
  <c r="D322" i="6"/>
  <c r="A323" i="6"/>
  <c r="B323" i="6"/>
  <c r="C323" i="6"/>
  <c r="D323" i="6"/>
  <c r="A324" i="6"/>
  <c r="B324" i="6"/>
  <c r="C324" i="6"/>
  <c r="D324" i="6"/>
  <c r="A325" i="6"/>
  <c r="B325" i="6"/>
  <c r="C325" i="6"/>
  <c r="D325" i="6"/>
  <c r="A326" i="6"/>
  <c r="B326" i="6"/>
  <c r="C326" i="6"/>
  <c r="D326" i="6"/>
  <c r="A327" i="6"/>
  <c r="B327" i="6"/>
  <c r="C327" i="6"/>
  <c r="D327" i="6"/>
  <c r="A328" i="6"/>
  <c r="B328" i="6"/>
  <c r="C328" i="6"/>
  <c r="D328" i="6"/>
  <c r="A329" i="6"/>
  <c r="B329" i="6"/>
  <c r="C329" i="6"/>
  <c r="D329" i="6"/>
  <c r="A330" i="6"/>
  <c r="B330" i="6"/>
  <c r="C330" i="6"/>
  <c r="D330" i="6"/>
  <c r="A331" i="6"/>
  <c r="B331" i="6"/>
  <c r="C331" i="6"/>
  <c r="D331" i="6"/>
  <c r="A332" i="6"/>
  <c r="B332" i="6"/>
  <c r="C332" i="6"/>
  <c r="D332" i="6"/>
  <c r="A333" i="6"/>
  <c r="B333" i="6"/>
  <c r="C333" i="6"/>
  <c r="D333" i="6"/>
  <c r="A334" i="6"/>
  <c r="B334" i="6"/>
  <c r="C334" i="6"/>
  <c r="D334" i="6"/>
  <c r="A335" i="6"/>
  <c r="B335" i="6"/>
  <c r="C335" i="6"/>
  <c r="D335" i="6"/>
  <c r="A336" i="6"/>
  <c r="B336" i="6"/>
  <c r="C336" i="6"/>
  <c r="D336" i="6"/>
  <c r="A337" i="6"/>
  <c r="B337" i="6"/>
  <c r="C337" i="6"/>
  <c r="D337" i="6"/>
  <c r="A338" i="6"/>
  <c r="B338" i="6"/>
  <c r="C338" i="6"/>
  <c r="D338" i="6"/>
  <c r="A339" i="6"/>
  <c r="B339" i="6"/>
  <c r="C339" i="6"/>
  <c r="D339" i="6"/>
  <c r="A340" i="6"/>
  <c r="B340" i="6"/>
  <c r="C340" i="6"/>
  <c r="D340" i="6"/>
  <c r="A341" i="6"/>
  <c r="B341" i="6"/>
  <c r="C341" i="6"/>
  <c r="D341" i="6"/>
  <c r="A342" i="6"/>
  <c r="B342" i="6"/>
  <c r="C342" i="6"/>
  <c r="D342" i="6"/>
  <c r="A343" i="6"/>
  <c r="B343" i="6"/>
  <c r="C343" i="6"/>
  <c r="D343" i="6"/>
  <c r="A344" i="6"/>
  <c r="B344" i="6"/>
  <c r="C344" i="6"/>
  <c r="D344" i="6"/>
  <c r="A345" i="6"/>
  <c r="B345" i="6"/>
  <c r="C345" i="6"/>
  <c r="D345" i="6"/>
  <c r="A346" i="6"/>
  <c r="B346" i="6"/>
  <c r="C346" i="6"/>
  <c r="D346" i="6"/>
  <c r="A347" i="6"/>
  <c r="B347" i="6"/>
  <c r="C347" i="6"/>
  <c r="D347" i="6"/>
  <c r="A348" i="6"/>
  <c r="B348" i="6"/>
  <c r="C348" i="6"/>
  <c r="D348" i="6"/>
  <c r="A349" i="6"/>
  <c r="B349" i="6"/>
  <c r="C349" i="6"/>
  <c r="D349" i="6"/>
  <c r="A350" i="6"/>
  <c r="B350" i="6"/>
  <c r="C350" i="6"/>
  <c r="D350" i="6"/>
  <c r="A351" i="6"/>
  <c r="B351" i="6"/>
  <c r="C351" i="6"/>
  <c r="D351" i="6"/>
  <c r="A352" i="6"/>
  <c r="B352" i="6"/>
  <c r="C352" i="6"/>
  <c r="D352" i="6"/>
  <c r="A353" i="6"/>
  <c r="B353" i="6"/>
  <c r="C353" i="6"/>
  <c r="D353" i="6"/>
  <c r="A354" i="6"/>
  <c r="B354" i="6"/>
  <c r="C354" i="6"/>
  <c r="D354" i="6"/>
  <c r="A355" i="6"/>
  <c r="B355" i="6"/>
  <c r="C355" i="6"/>
  <c r="D355" i="6"/>
  <c r="A356" i="6"/>
  <c r="B356" i="6"/>
  <c r="C356" i="6"/>
  <c r="D356" i="6"/>
  <c r="A357" i="6"/>
  <c r="B357" i="6"/>
  <c r="C357" i="6"/>
  <c r="D357" i="6"/>
  <c r="A358" i="6"/>
  <c r="B358" i="6"/>
  <c r="C358" i="6"/>
  <c r="D358" i="6"/>
  <c r="A359" i="6"/>
  <c r="B359" i="6"/>
  <c r="C359" i="6"/>
  <c r="D359" i="6"/>
  <c r="A360" i="6"/>
  <c r="B360" i="6"/>
  <c r="C360" i="6"/>
  <c r="D360" i="6"/>
  <c r="A361" i="6"/>
  <c r="B361" i="6"/>
  <c r="C361" i="6"/>
  <c r="D361" i="6"/>
  <c r="A362" i="6"/>
  <c r="B362" i="6"/>
  <c r="C362" i="6"/>
  <c r="D362" i="6"/>
  <c r="A363" i="6"/>
  <c r="B363" i="6"/>
  <c r="C363" i="6"/>
  <c r="D363" i="6"/>
  <c r="A364" i="6"/>
  <c r="B364" i="6"/>
  <c r="C364" i="6"/>
  <c r="D364" i="6"/>
  <c r="A365" i="6"/>
  <c r="B365" i="6"/>
  <c r="C365" i="6"/>
  <c r="D365" i="6"/>
  <c r="A366" i="6"/>
  <c r="B366" i="6"/>
  <c r="C366" i="6"/>
  <c r="D366" i="6"/>
  <c r="A367" i="6"/>
  <c r="B367" i="6"/>
  <c r="C367" i="6"/>
  <c r="D367" i="6"/>
  <c r="A368" i="6"/>
  <c r="B368" i="6"/>
  <c r="C368" i="6"/>
  <c r="D368" i="6"/>
  <c r="A369" i="6"/>
  <c r="B369" i="6"/>
  <c r="C369" i="6"/>
  <c r="D369" i="6"/>
  <c r="A370" i="6"/>
  <c r="B370" i="6"/>
  <c r="C370" i="6"/>
  <c r="D370" i="6"/>
  <c r="A371" i="6"/>
  <c r="B371" i="6"/>
  <c r="C371" i="6"/>
  <c r="D371" i="6"/>
  <c r="A372" i="6"/>
  <c r="B372" i="6"/>
  <c r="C372" i="6"/>
  <c r="D372" i="6"/>
  <c r="A373" i="6"/>
  <c r="B373" i="6"/>
  <c r="C373" i="6"/>
  <c r="D373" i="6"/>
  <c r="A374" i="6"/>
  <c r="B374" i="6"/>
  <c r="C374" i="6"/>
  <c r="D374" i="6"/>
  <c r="A375" i="6"/>
  <c r="B375" i="6"/>
  <c r="C375" i="6"/>
  <c r="D375" i="6"/>
  <c r="A376" i="6"/>
  <c r="B376" i="6"/>
  <c r="C376" i="6"/>
  <c r="D376" i="6"/>
  <c r="A377" i="6"/>
  <c r="B377" i="6"/>
  <c r="C377" i="6"/>
  <c r="D377" i="6"/>
  <c r="A378" i="6"/>
  <c r="B378" i="6"/>
  <c r="C378" i="6"/>
  <c r="D378" i="6"/>
  <c r="A379" i="6"/>
  <c r="B379" i="6"/>
  <c r="C379" i="6"/>
  <c r="D379" i="6"/>
  <c r="A380" i="6"/>
  <c r="B380" i="6"/>
  <c r="C380" i="6"/>
  <c r="D380" i="6"/>
  <c r="A381" i="6"/>
  <c r="B381" i="6"/>
  <c r="C381" i="6"/>
  <c r="D381" i="6"/>
  <c r="A382" i="6"/>
  <c r="B382" i="6"/>
  <c r="C382" i="6"/>
  <c r="D382" i="6"/>
  <c r="A383" i="6"/>
  <c r="B383" i="6"/>
  <c r="C383" i="6"/>
  <c r="D383" i="6"/>
  <c r="A384" i="6"/>
  <c r="B384" i="6"/>
  <c r="C384" i="6"/>
  <c r="D384" i="6"/>
  <c r="A385" i="6"/>
  <c r="B385" i="6"/>
  <c r="C385" i="6"/>
  <c r="D385" i="6"/>
  <c r="A386" i="6"/>
  <c r="B386" i="6"/>
  <c r="C386" i="6"/>
  <c r="D386" i="6"/>
  <c r="A387" i="6"/>
  <c r="B387" i="6"/>
  <c r="C387" i="6"/>
  <c r="D387" i="6"/>
  <c r="A388" i="6"/>
  <c r="B388" i="6"/>
  <c r="C388" i="6"/>
  <c r="D388" i="6"/>
  <c r="A389" i="6"/>
  <c r="B389" i="6"/>
  <c r="C389" i="6"/>
  <c r="D389" i="6"/>
  <c r="A390" i="6"/>
  <c r="B390" i="6"/>
  <c r="C390" i="6"/>
  <c r="D390" i="6"/>
  <c r="A391" i="6"/>
  <c r="B391" i="6"/>
  <c r="C391" i="6"/>
  <c r="D391" i="6"/>
  <c r="A392" i="6"/>
  <c r="B392" i="6"/>
  <c r="C392" i="6"/>
  <c r="D392" i="6"/>
  <c r="A393" i="6"/>
  <c r="B393" i="6"/>
  <c r="C393" i="6"/>
  <c r="D393" i="6"/>
  <c r="A394" i="6"/>
  <c r="B394" i="6"/>
  <c r="C394" i="6"/>
  <c r="D394" i="6"/>
  <c r="A395" i="6"/>
  <c r="B395" i="6"/>
  <c r="C395" i="6"/>
  <c r="D395" i="6"/>
  <c r="A396" i="6"/>
  <c r="B396" i="6"/>
  <c r="C396" i="6"/>
  <c r="D396" i="6"/>
  <c r="A397" i="6"/>
  <c r="B397" i="6"/>
  <c r="C397" i="6"/>
  <c r="D397" i="6"/>
  <c r="A398" i="6"/>
  <c r="B398" i="6"/>
  <c r="C398" i="6"/>
  <c r="D398" i="6"/>
  <c r="A399" i="6"/>
  <c r="B399" i="6"/>
  <c r="C399" i="6"/>
  <c r="D399" i="6"/>
  <c r="A400" i="6"/>
  <c r="B400" i="6"/>
  <c r="C400" i="6"/>
  <c r="D400" i="6"/>
  <c r="A401" i="6"/>
  <c r="B401" i="6"/>
  <c r="C401" i="6"/>
  <c r="D401" i="6"/>
  <c r="A402" i="6"/>
  <c r="B402" i="6"/>
  <c r="C402" i="6"/>
  <c r="D402" i="6"/>
  <c r="A403" i="6"/>
  <c r="B403" i="6"/>
  <c r="C403" i="6"/>
  <c r="D403" i="6"/>
  <c r="A404" i="6"/>
  <c r="B404" i="6"/>
  <c r="C404" i="6"/>
  <c r="D404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41" i="6"/>
  <c r="B41" i="6"/>
  <c r="C41" i="6"/>
  <c r="D41" i="6"/>
  <c r="A42" i="6"/>
  <c r="B42" i="6"/>
  <c r="C42" i="6"/>
  <c r="D42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A58" i="6"/>
  <c r="B58" i="6"/>
  <c r="C58" i="6"/>
  <c r="D58" i="6"/>
  <c r="A59" i="6"/>
  <c r="B59" i="6"/>
  <c r="C59" i="6"/>
  <c r="D59" i="6"/>
  <c r="A60" i="6"/>
  <c r="B60" i="6"/>
  <c r="C60" i="6"/>
  <c r="D60" i="6"/>
  <c r="A61" i="6"/>
  <c r="B61" i="6"/>
  <c r="C61" i="6"/>
  <c r="D61" i="6"/>
  <c r="A62" i="6"/>
  <c r="B62" i="6"/>
  <c r="C62" i="6"/>
  <c r="D62" i="6"/>
  <c r="A63" i="6"/>
  <c r="B63" i="6"/>
  <c r="C63" i="6"/>
  <c r="D63" i="6"/>
  <c r="A64" i="6"/>
  <c r="B64" i="6"/>
  <c r="C64" i="6"/>
  <c r="D64" i="6"/>
  <c r="A65" i="6"/>
  <c r="B65" i="6"/>
  <c r="C65" i="6"/>
  <c r="D65" i="6"/>
  <c r="A66" i="6"/>
  <c r="B66" i="6"/>
  <c r="C66" i="6"/>
  <c r="D66" i="6"/>
  <c r="A67" i="6"/>
  <c r="B67" i="6"/>
  <c r="C67" i="6"/>
  <c r="D67" i="6"/>
  <c r="A68" i="6"/>
  <c r="B68" i="6"/>
  <c r="C68" i="6"/>
  <c r="D68" i="6"/>
  <c r="A69" i="6"/>
  <c r="B69" i="6"/>
  <c r="C69" i="6"/>
  <c r="D69" i="6"/>
  <c r="A70" i="6"/>
  <c r="B70" i="6"/>
  <c r="C70" i="6"/>
  <c r="D70" i="6"/>
  <c r="A71" i="6"/>
  <c r="B71" i="6"/>
  <c r="C71" i="6"/>
  <c r="D71" i="6"/>
  <c r="A72" i="6"/>
  <c r="B72" i="6"/>
  <c r="C72" i="6"/>
  <c r="D72" i="6"/>
  <c r="A73" i="6"/>
  <c r="B73" i="6"/>
  <c r="C73" i="6"/>
  <c r="D73" i="6"/>
  <c r="A74" i="6"/>
  <c r="B74" i="6"/>
  <c r="C74" i="6"/>
  <c r="D74" i="6"/>
  <c r="A75" i="6"/>
  <c r="B75" i="6"/>
  <c r="C75" i="6"/>
  <c r="D75" i="6"/>
  <c r="A76" i="6"/>
  <c r="B76" i="6"/>
  <c r="C76" i="6"/>
  <c r="D76" i="6"/>
  <c r="A77" i="6"/>
  <c r="B77" i="6"/>
  <c r="C77" i="6"/>
  <c r="D77" i="6"/>
  <c r="A78" i="6"/>
  <c r="B78" i="6"/>
  <c r="C78" i="6"/>
  <c r="D78" i="6"/>
  <c r="A79" i="6"/>
  <c r="B79" i="6"/>
  <c r="C79" i="6"/>
  <c r="D79" i="6"/>
  <c r="A80" i="6"/>
  <c r="B80" i="6"/>
  <c r="C80" i="6"/>
  <c r="D80" i="6"/>
  <c r="A81" i="6"/>
  <c r="B81" i="6"/>
  <c r="C81" i="6"/>
  <c r="D81" i="6"/>
  <c r="A82" i="6"/>
  <c r="B82" i="6"/>
  <c r="C82" i="6"/>
  <c r="D82" i="6"/>
  <c r="A83" i="6"/>
  <c r="B83" i="6"/>
  <c r="C83" i="6"/>
  <c r="D83" i="6"/>
  <c r="A84" i="6"/>
  <c r="B84" i="6"/>
  <c r="C84" i="6"/>
  <c r="D84" i="6"/>
  <c r="A85" i="6"/>
  <c r="B85" i="6"/>
  <c r="C85" i="6"/>
  <c r="D85" i="6"/>
  <c r="A86" i="6"/>
  <c r="B86" i="6"/>
  <c r="C86" i="6"/>
  <c r="D86" i="6"/>
  <c r="A87" i="6"/>
  <c r="B87" i="6"/>
  <c r="C87" i="6"/>
  <c r="D87" i="6"/>
  <c r="A88" i="6"/>
  <c r="B88" i="6"/>
  <c r="C88" i="6"/>
  <c r="D88" i="6"/>
  <c r="A89" i="6"/>
  <c r="B89" i="6"/>
  <c r="C89" i="6"/>
  <c r="D89" i="6"/>
  <c r="A90" i="6"/>
  <c r="B90" i="6"/>
  <c r="C90" i="6"/>
  <c r="D90" i="6"/>
  <c r="A91" i="6"/>
  <c r="B91" i="6"/>
  <c r="C91" i="6"/>
  <c r="D91" i="6"/>
  <c r="A92" i="6"/>
  <c r="B92" i="6"/>
  <c r="C92" i="6"/>
  <c r="D92" i="6"/>
  <c r="A93" i="6"/>
  <c r="B93" i="6"/>
  <c r="C93" i="6"/>
  <c r="D93" i="6"/>
  <c r="A94" i="6"/>
  <c r="B94" i="6"/>
  <c r="C94" i="6"/>
  <c r="D94" i="6"/>
  <c r="A95" i="6"/>
  <c r="B95" i="6"/>
  <c r="C95" i="6"/>
  <c r="D95" i="6"/>
  <c r="A96" i="6"/>
  <c r="B96" i="6"/>
  <c r="C96" i="6"/>
  <c r="D96" i="6"/>
  <c r="A97" i="6"/>
  <c r="B97" i="6"/>
  <c r="C97" i="6"/>
  <c r="D97" i="6"/>
  <c r="A98" i="6"/>
  <c r="B98" i="6"/>
  <c r="C98" i="6"/>
  <c r="D98" i="6"/>
  <c r="A99" i="6"/>
  <c r="B99" i="6"/>
  <c r="C99" i="6"/>
  <c r="D99" i="6"/>
  <c r="A100" i="6"/>
  <c r="B100" i="6"/>
  <c r="C100" i="6"/>
  <c r="D100" i="6"/>
  <c r="A101" i="6"/>
  <c r="B101" i="6"/>
  <c r="C101" i="6"/>
  <c r="D101" i="6"/>
  <c r="A102" i="6"/>
  <c r="B102" i="6"/>
  <c r="C102" i="6"/>
  <c r="D102" i="6"/>
  <c r="A103" i="6"/>
  <c r="B103" i="6"/>
  <c r="C103" i="6"/>
  <c r="D103" i="6"/>
  <c r="A104" i="6"/>
  <c r="B104" i="6"/>
  <c r="C104" i="6"/>
  <c r="D104" i="6"/>
  <c r="A105" i="6"/>
  <c r="B105" i="6"/>
  <c r="C105" i="6"/>
  <c r="D105" i="6"/>
  <c r="A106" i="6"/>
  <c r="B106" i="6"/>
  <c r="C106" i="6"/>
  <c r="D106" i="6"/>
  <c r="A107" i="6"/>
  <c r="B107" i="6"/>
  <c r="C107" i="6"/>
  <c r="D107" i="6"/>
  <c r="A108" i="6"/>
  <c r="B108" i="6"/>
  <c r="C108" i="6"/>
  <c r="D108" i="6"/>
  <c r="A109" i="6"/>
  <c r="B109" i="6"/>
  <c r="C109" i="6"/>
  <c r="D109" i="6"/>
  <c r="A110" i="6"/>
  <c r="B110" i="6"/>
  <c r="C110" i="6"/>
  <c r="D110" i="6"/>
  <c r="A111" i="6"/>
  <c r="B111" i="6"/>
  <c r="C111" i="6"/>
  <c r="D111" i="6"/>
  <c r="A112" i="6"/>
  <c r="B112" i="6"/>
  <c r="C112" i="6"/>
  <c r="D112" i="6"/>
  <c r="A113" i="6"/>
  <c r="B113" i="6"/>
  <c r="C113" i="6"/>
  <c r="D113" i="6"/>
  <c r="A114" i="6"/>
  <c r="B114" i="6"/>
  <c r="C114" i="6"/>
  <c r="D114" i="6"/>
  <c r="A115" i="6"/>
  <c r="B115" i="6"/>
  <c r="C115" i="6"/>
  <c r="D115" i="6"/>
  <c r="A116" i="6"/>
  <c r="B116" i="6"/>
  <c r="C116" i="6"/>
  <c r="D116" i="6"/>
  <c r="A117" i="6"/>
  <c r="B117" i="6"/>
  <c r="C117" i="6"/>
  <c r="D117" i="6"/>
  <c r="A118" i="6"/>
  <c r="B118" i="6"/>
  <c r="C118" i="6"/>
  <c r="D118" i="6"/>
  <c r="A119" i="6"/>
  <c r="B119" i="6"/>
  <c r="C119" i="6"/>
  <c r="D119" i="6"/>
  <c r="A120" i="6"/>
  <c r="B120" i="6"/>
  <c r="C120" i="6"/>
  <c r="D120" i="6"/>
  <c r="A121" i="6"/>
  <c r="B121" i="6"/>
  <c r="C121" i="6"/>
  <c r="D121" i="6"/>
  <c r="A122" i="6"/>
  <c r="B122" i="6"/>
  <c r="C122" i="6"/>
  <c r="D122" i="6"/>
  <c r="A123" i="6"/>
  <c r="B123" i="6"/>
  <c r="C123" i="6"/>
  <c r="D123" i="6"/>
  <c r="A124" i="6"/>
  <c r="B124" i="6"/>
  <c r="C124" i="6"/>
  <c r="D124" i="6"/>
  <c r="A125" i="6"/>
  <c r="B125" i="6"/>
  <c r="C125" i="6"/>
  <c r="D125" i="6"/>
  <c r="A126" i="6"/>
  <c r="B126" i="6"/>
  <c r="C126" i="6"/>
  <c r="D126" i="6"/>
  <c r="A127" i="6"/>
  <c r="B127" i="6"/>
  <c r="C127" i="6"/>
  <c r="D127" i="6"/>
  <c r="A128" i="6"/>
  <c r="B128" i="6"/>
  <c r="C128" i="6"/>
  <c r="D128" i="6"/>
  <c r="A129" i="6"/>
  <c r="B129" i="6"/>
  <c r="C129" i="6"/>
  <c r="D129" i="6"/>
  <c r="A130" i="6"/>
  <c r="B130" i="6"/>
  <c r="C130" i="6"/>
  <c r="D130" i="6"/>
  <c r="A131" i="6"/>
  <c r="B131" i="6"/>
  <c r="C131" i="6"/>
  <c r="D131" i="6"/>
  <c r="A132" i="6"/>
  <c r="B132" i="6"/>
  <c r="C132" i="6"/>
  <c r="D132" i="6"/>
  <c r="A133" i="6"/>
  <c r="B133" i="6"/>
  <c r="C133" i="6"/>
  <c r="D133" i="6"/>
  <c r="A134" i="6"/>
  <c r="B134" i="6"/>
  <c r="C134" i="6"/>
  <c r="D134" i="6"/>
  <c r="A135" i="6"/>
  <c r="B135" i="6"/>
  <c r="C135" i="6"/>
  <c r="D135" i="6"/>
  <c r="B136" i="6"/>
  <c r="C136" i="6"/>
  <c r="D136" i="6"/>
  <c r="A137" i="6"/>
  <c r="B137" i="6"/>
  <c r="C137" i="6"/>
  <c r="D137" i="6"/>
  <c r="B138" i="6"/>
  <c r="C138" i="6"/>
  <c r="D138" i="6"/>
  <c r="B139" i="6"/>
  <c r="C139" i="6"/>
  <c r="D139" i="6"/>
  <c r="B140" i="6"/>
  <c r="C140" i="6"/>
  <c r="D140" i="6"/>
  <c r="B141" i="6"/>
  <c r="C141" i="6"/>
  <c r="D141" i="6"/>
  <c r="B142" i="6"/>
  <c r="C142" i="6"/>
  <c r="D142" i="6"/>
  <c r="B143" i="6"/>
  <c r="C143" i="6"/>
  <c r="D143" i="6"/>
  <c r="B144" i="6"/>
  <c r="C144" i="6"/>
  <c r="D144" i="6"/>
  <c r="B145" i="6"/>
  <c r="C145" i="6"/>
  <c r="D145" i="6"/>
  <c r="B146" i="6"/>
  <c r="C146" i="6"/>
  <c r="D146" i="6"/>
  <c r="B147" i="6"/>
  <c r="C147" i="6"/>
  <c r="D147" i="6"/>
  <c r="B148" i="6"/>
  <c r="C148" i="6"/>
  <c r="D148" i="6"/>
  <c r="A149" i="6"/>
  <c r="B149" i="6"/>
  <c r="C149" i="6"/>
  <c r="D149" i="6"/>
  <c r="B150" i="6"/>
  <c r="C150" i="6"/>
  <c r="D150" i="6"/>
  <c r="B151" i="6"/>
  <c r="C151" i="6"/>
  <c r="D151" i="6"/>
  <c r="B152" i="6"/>
  <c r="C152" i="6"/>
  <c r="D152" i="6"/>
  <c r="B153" i="6"/>
  <c r="C153" i="6"/>
  <c r="D153" i="6"/>
  <c r="B154" i="6"/>
  <c r="C154" i="6"/>
  <c r="D154" i="6"/>
  <c r="B155" i="6"/>
  <c r="C155" i="6"/>
  <c r="D155" i="6"/>
  <c r="B156" i="6"/>
  <c r="C156" i="6"/>
  <c r="D156" i="6"/>
  <c r="B157" i="6"/>
  <c r="C157" i="6"/>
  <c r="D157" i="6"/>
  <c r="B158" i="6"/>
  <c r="C158" i="6"/>
  <c r="D158" i="6"/>
  <c r="B159" i="6"/>
  <c r="C159" i="6"/>
  <c r="D159" i="6"/>
  <c r="B160" i="6"/>
  <c r="C160" i="6"/>
  <c r="D160" i="6"/>
  <c r="B161" i="6"/>
  <c r="C161" i="6"/>
  <c r="D161" i="6"/>
  <c r="B162" i="6"/>
  <c r="C162" i="6"/>
  <c r="D162" i="6"/>
  <c r="B163" i="6"/>
  <c r="C163" i="6"/>
  <c r="D163" i="6"/>
  <c r="B164" i="6"/>
  <c r="C164" i="6"/>
  <c r="D164" i="6"/>
  <c r="B165" i="6"/>
  <c r="C165" i="6"/>
  <c r="D165" i="6"/>
  <c r="A166" i="6"/>
  <c r="B166" i="6"/>
  <c r="C166" i="6"/>
  <c r="D166" i="6"/>
  <c r="B167" i="6"/>
  <c r="C167" i="6"/>
  <c r="D167" i="6"/>
  <c r="B168" i="6"/>
  <c r="C168" i="6"/>
  <c r="D168" i="6"/>
  <c r="B169" i="6"/>
  <c r="C169" i="6"/>
  <c r="D169" i="6"/>
  <c r="B170" i="6"/>
  <c r="C170" i="6"/>
  <c r="D170" i="6"/>
  <c r="B171" i="6"/>
  <c r="C171" i="6"/>
  <c r="D171" i="6"/>
  <c r="B172" i="6"/>
  <c r="C172" i="6"/>
  <c r="D172" i="6"/>
  <c r="B173" i="6"/>
  <c r="C173" i="6"/>
  <c r="D173" i="6"/>
  <c r="B174" i="6"/>
  <c r="C174" i="6"/>
  <c r="D174" i="6"/>
  <c r="B175" i="6"/>
  <c r="C175" i="6"/>
  <c r="D175" i="6"/>
  <c r="A176" i="6"/>
  <c r="B176" i="6"/>
  <c r="C176" i="6"/>
  <c r="D176" i="6"/>
  <c r="B177" i="6"/>
  <c r="C177" i="6"/>
  <c r="D177" i="6"/>
  <c r="B178" i="6"/>
  <c r="C178" i="6"/>
  <c r="D178" i="6"/>
  <c r="B179" i="6"/>
  <c r="C179" i="6"/>
  <c r="D179" i="6"/>
  <c r="B180" i="6"/>
  <c r="C180" i="6"/>
  <c r="D180" i="6"/>
  <c r="B181" i="6"/>
  <c r="C181" i="6"/>
  <c r="D181" i="6"/>
  <c r="B182" i="6"/>
  <c r="C182" i="6"/>
  <c r="D182" i="6"/>
  <c r="B183" i="6"/>
  <c r="C183" i="6"/>
  <c r="D183" i="6"/>
  <c r="B184" i="6"/>
  <c r="C184" i="6"/>
  <c r="D184" i="6"/>
  <c r="B185" i="6"/>
  <c r="C185" i="6"/>
  <c r="D185" i="6"/>
  <c r="B186" i="6"/>
  <c r="C186" i="6"/>
  <c r="D186" i="6"/>
  <c r="B187" i="6"/>
  <c r="C187" i="6"/>
  <c r="D187" i="6"/>
  <c r="A188" i="6"/>
  <c r="B188" i="6"/>
  <c r="C188" i="6"/>
  <c r="D188" i="6"/>
  <c r="B189" i="6"/>
  <c r="C189" i="6"/>
  <c r="D189" i="6"/>
  <c r="B190" i="6"/>
  <c r="C190" i="6"/>
  <c r="D190" i="6"/>
  <c r="B191" i="6"/>
  <c r="C191" i="6"/>
  <c r="D191" i="6"/>
  <c r="B192" i="6"/>
  <c r="C192" i="6"/>
  <c r="D192" i="6"/>
  <c r="B193" i="6"/>
  <c r="C193" i="6"/>
  <c r="D193" i="6"/>
  <c r="B194" i="6"/>
  <c r="C194" i="6"/>
  <c r="D194" i="6"/>
  <c r="B195" i="6"/>
  <c r="C195" i="6"/>
  <c r="D195" i="6"/>
  <c r="B196" i="6"/>
  <c r="C196" i="6"/>
  <c r="D196" i="6"/>
  <c r="B197" i="6"/>
  <c r="C197" i="6"/>
  <c r="D197" i="6"/>
  <c r="B198" i="6"/>
  <c r="C198" i="6"/>
  <c r="D198" i="6"/>
  <c r="B199" i="6"/>
  <c r="C199" i="6"/>
  <c r="D199" i="6"/>
  <c r="B200" i="6"/>
  <c r="C200" i="6"/>
  <c r="D200" i="6"/>
  <c r="B201" i="6"/>
  <c r="C201" i="6"/>
  <c r="D201" i="6"/>
  <c r="B202" i="6"/>
  <c r="C202" i="6"/>
  <c r="D202" i="6"/>
  <c r="B203" i="6"/>
  <c r="C203" i="6"/>
  <c r="D203" i="6"/>
  <c r="B204" i="6"/>
  <c r="C204" i="6"/>
  <c r="D204" i="6"/>
  <c r="B205" i="6"/>
  <c r="C205" i="6"/>
  <c r="D205" i="6"/>
  <c r="B206" i="6"/>
  <c r="C206" i="6"/>
  <c r="D206" i="6"/>
  <c r="B207" i="6"/>
  <c r="C207" i="6"/>
  <c r="D207" i="6"/>
  <c r="B208" i="6"/>
  <c r="C208" i="6"/>
  <c r="D208" i="6"/>
  <c r="B209" i="6"/>
  <c r="C209" i="6"/>
  <c r="D209" i="6"/>
  <c r="B210" i="6"/>
  <c r="C210" i="6"/>
  <c r="D210" i="6"/>
  <c r="B211" i="6"/>
  <c r="C211" i="6"/>
  <c r="D211" i="6"/>
  <c r="B212" i="6"/>
  <c r="C212" i="6"/>
  <c r="D212" i="6"/>
  <c r="B213" i="6"/>
  <c r="C213" i="6"/>
  <c r="D213" i="6"/>
  <c r="B214" i="6"/>
  <c r="C214" i="6"/>
  <c r="D214" i="6"/>
  <c r="B215" i="6"/>
  <c r="C215" i="6"/>
  <c r="D215" i="6"/>
  <c r="B216" i="6"/>
  <c r="C216" i="6"/>
  <c r="D216" i="6"/>
  <c r="B217" i="6"/>
  <c r="C217" i="6"/>
  <c r="D217" i="6"/>
  <c r="B218" i="6"/>
  <c r="C218" i="6"/>
  <c r="D218" i="6"/>
  <c r="B219" i="6"/>
  <c r="C219" i="6"/>
  <c r="D219" i="6"/>
  <c r="B220" i="6"/>
  <c r="C220" i="6"/>
  <c r="D220" i="6"/>
  <c r="B221" i="6"/>
  <c r="C221" i="6"/>
  <c r="D221" i="6"/>
  <c r="B222" i="6"/>
  <c r="C222" i="6"/>
  <c r="D222" i="6"/>
  <c r="B223" i="6"/>
  <c r="C223" i="6"/>
  <c r="D223" i="6"/>
  <c r="B224" i="6"/>
  <c r="C224" i="6"/>
  <c r="D224" i="6"/>
  <c r="B225" i="6"/>
  <c r="C225" i="6"/>
  <c r="D225" i="6"/>
  <c r="B226" i="6"/>
  <c r="C226" i="6"/>
  <c r="D226" i="6"/>
  <c r="B227" i="6"/>
  <c r="C227" i="6"/>
  <c r="D227" i="6"/>
  <c r="B228" i="6"/>
  <c r="C228" i="6"/>
  <c r="D228" i="6"/>
  <c r="B229" i="6"/>
  <c r="C229" i="6"/>
  <c r="D229" i="6"/>
  <c r="B230" i="6"/>
  <c r="C230" i="6"/>
  <c r="D230" i="6"/>
  <c r="B231" i="6"/>
  <c r="C231" i="6"/>
  <c r="D231" i="6"/>
  <c r="B232" i="6"/>
  <c r="C232" i="6"/>
  <c r="D232" i="6"/>
  <c r="B233" i="6"/>
  <c r="C233" i="6"/>
  <c r="D233" i="6"/>
  <c r="B234" i="6"/>
  <c r="C234" i="6"/>
  <c r="D234" i="6"/>
  <c r="B235" i="6"/>
  <c r="C235" i="6"/>
  <c r="D235" i="6"/>
  <c r="B236" i="6"/>
  <c r="C236" i="6"/>
  <c r="D236" i="6"/>
  <c r="B237" i="6"/>
  <c r="C237" i="6"/>
  <c r="D237" i="6"/>
  <c r="B238" i="6"/>
  <c r="C238" i="6"/>
  <c r="D238" i="6"/>
  <c r="B239" i="6"/>
  <c r="C239" i="6"/>
  <c r="D239" i="6"/>
  <c r="B240" i="6"/>
  <c r="C240" i="6"/>
  <c r="D240" i="6"/>
  <c r="B241" i="6"/>
  <c r="C241" i="6"/>
  <c r="D241" i="6"/>
  <c r="B242" i="6"/>
  <c r="C242" i="6"/>
  <c r="D242" i="6"/>
  <c r="B243" i="6"/>
  <c r="C243" i="6"/>
  <c r="D243" i="6"/>
  <c r="A244" i="6"/>
  <c r="B244" i="6"/>
  <c r="C244" i="6"/>
  <c r="D244" i="6"/>
  <c r="B245" i="6"/>
  <c r="C245" i="6"/>
  <c r="D245" i="6"/>
  <c r="A246" i="6"/>
  <c r="B246" i="6"/>
  <c r="C246" i="6"/>
  <c r="D246" i="6"/>
  <c r="A247" i="6"/>
  <c r="B247" i="6"/>
  <c r="C247" i="6"/>
  <c r="D247" i="6"/>
  <c r="B248" i="6"/>
  <c r="C248" i="6"/>
  <c r="D248" i="6"/>
  <c r="B249" i="6"/>
  <c r="C249" i="6"/>
  <c r="D249" i="6"/>
  <c r="A250" i="6"/>
  <c r="B250" i="6"/>
  <c r="C250" i="6"/>
  <c r="D250" i="6"/>
  <c r="A251" i="6"/>
  <c r="B251" i="6"/>
  <c r="C251" i="6"/>
  <c r="D251" i="6"/>
  <c r="A252" i="6"/>
  <c r="B252" i="6"/>
  <c r="C252" i="6"/>
  <c r="D252" i="6"/>
  <c r="A253" i="6"/>
  <c r="B253" i="6"/>
  <c r="C253" i="6"/>
  <c r="D253" i="6"/>
  <c r="A254" i="6"/>
  <c r="B254" i="6"/>
  <c r="C254" i="6"/>
  <c r="D254" i="6"/>
  <c r="B255" i="6"/>
  <c r="C255" i="6"/>
  <c r="D255" i="6"/>
  <c r="A256" i="6"/>
  <c r="B256" i="6"/>
  <c r="C256" i="6"/>
  <c r="D256" i="6"/>
  <c r="A257" i="6"/>
  <c r="B257" i="6"/>
  <c r="C257" i="6"/>
  <c r="D257" i="6"/>
  <c r="B258" i="6"/>
  <c r="C258" i="6"/>
  <c r="D258" i="6"/>
  <c r="B259" i="6"/>
  <c r="C259" i="6"/>
  <c r="D259" i="6"/>
  <c r="A260" i="6"/>
  <c r="B260" i="6"/>
  <c r="C260" i="6"/>
  <c r="D260" i="6"/>
  <c r="A261" i="6"/>
  <c r="B261" i="6"/>
  <c r="C261" i="6"/>
  <c r="D261" i="6"/>
  <c r="A262" i="6"/>
  <c r="B262" i="6"/>
  <c r="C262" i="6"/>
  <c r="D262" i="6"/>
  <c r="A263" i="6"/>
  <c r="B263" i="6"/>
  <c r="C263" i="6"/>
  <c r="D263" i="6"/>
  <c r="A264" i="6"/>
  <c r="B264" i="6"/>
  <c r="C264" i="6"/>
  <c r="D264" i="6"/>
  <c r="A265" i="6"/>
  <c r="B265" i="6"/>
  <c r="C265" i="6"/>
  <c r="D265" i="6"/>
  <c r="A266" i="6"/>
  <c r="B266" i="6"/>
  <c r="C266" i="6"/>
  <c r="D266" i="6"/>
  <c r="A267" i="6"/>
  <c r="B267" i="6"/>
  <c r="C267" i="6"/>
  <c r="D267" i="6"/>
  <c r="A268" i="6"/>
  <c r="B268" i="6"/>
  <c r="C268" i="6"/>
  <c r="D268" i="6"/>
  <c r="A269" i="6"/>
  <c r="B269" i="6"/>
  <c r="C269" i="6"/>
  <c r="D269" i="6"/>
  <c r="A270" i="6"/>
  <c r="B270" i="6"/>
  <c r="C270" i="6"/>
  <c r="D270" i="6"/>
  <c r="A271" i="6"/>
  <c r="B271" i="6"/>
  <c r="C271" i="6"/>
  <c r="D271" i="6"/>
  <c r="A272" i="6"/>
  <c r="B272" i="6"/>
  <c r="C272" i="6"/>
  <c r="D272" i="6"/>
  <c r="A273" i="6"/>
  <c r="B273" i="6"/>
  <c r="C273" i="6"/>
  <c r="D273" i="6"/>
  <c r="A274" i="6"/>
  <c r="B274" i="6"/>
  <c r="C274" i="6"/>
  <c r="D274" i="6"/>
  <c r="A275" i="6"/>
  <c r="B275" i="6"/>
  <c r="C275" i="6"/>
  <c r="D275" i="6"/>
  <c r="A276" i="6"/>
  <c r="B276" i="6"/>
  <c r="C276" i="6"/>
  <c r="D276" i="6"/>
  <c r="A277" i="6"/>
  <c r="B277" i="6"/>
  <c r="C277" i="6"/>
  <c r="D277" i="6"/>
  <c r="A278" i="6"/>
  <c r="B278" i="6"/>
  <c r="C278" i="6"/>
  <c r="D278" i="6"/>
  <c r="A279" i="6"/>
  <c r="B279" i="6"/>
  <c r="C279" i="6"/>
  <c r="D279" i="6"/>
  <c r="A280" i="6"/>
  <c r="B280" i="6"/>
  <c r="C280" i="6"/>
  <c r="D280" i="6"/>
  <c r="A281" i="6"/>
  <c r="B281" i="6"/>
  <c r="C281" i="6"/>
  <c r="D281" i="6"/>
  <c r="A282" i="6"/>
  <c r="B282" i="6"/>
  <c r="C282" i="6"/>
  <c r="D282" i="6"/>
  <c r="A283" i="6"/>
  <c r="B283" i="6"/>
  <c r="C283" i="6"/>
  <c r="D283" i="6"/>
  <c r="A284" i="6"/>
  <c r="B284" i="6"/>
  <c r="C284" i="6"/>
  <c r="D284" i="6"/>
  <c r="A285" i="6"/>
  <c r="B285" i="6"/>
  <c r="C285" i="6"/>
  <c r="D285" i="6"/>
  <c r="A286" i="6"/>
  <c r="B286" i="6"/>
  <c r="C286" i="6"/>
  <c r="D286" i="6"/>
  <c r="B36" i="6"/>
  <c r="C36" i="6"/>
  <c r="D36" i="6"/>
  <c r="A36" i="6"/>
  <c r="E7" i="6"/>
  <c r="E23" i="6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B2" i="6"/>
  <c r="C2" i="6"/>
  <c r="D2" i="6"/>
  <c r="A2" i="6"/>
  <c r="N70" i="3"/>
  <c r="O70" i="3" s="1"/>
  <c r="F69" i="6"/>
  <c r="H4" i="3"/>
  <c r="E3" i="6" s="1"/>
  <c r="H5" i="3"/>
  <c r="E4" i="6" s="1"/>
  <c r="H6" i="3"/>
  <c r="E5" i="6" s="1"/>
  <c r="H7" i="3"/>
  <c r="E6" i="6" s="1"/>
  <c r="H8" i="3"/>
  <c r="H9" i="3"/>
  <c r="E8" i="6" s="1"/>
  <c r="H10" i="3"/>
  <c r="E9" i="6" s="1"/>
  <c r="H11" i="3"/>
  <c r="E10" i="6" s="1"/>
  <c r="H12" i="3"/>
  <c r="E11" i="6" s="1"/>
  <c r="H13" i="3"/>
  <c r="E12" i="6" s="1"/>
  <c r="H14" i="3"/>
  <c r="E13" i="6" s="1"/>
  <c r="H15" i="3"/>
  <c r="E14" i="6" s="1"/>
  <c r="H16" i="3"/>
  <c r="E15" i="6" s="1"/>
  <c r="H17" i="3"/>
  <c r="E16" i="6" s="1"/>
  <c r="H18" i="3"/>
  <c r="E17" i="6" s="1"/>
  <c r="H19" i="3"/>
  <c r="E18" i="6" s="1"/>
  <c r="H20" i="3"/>
  <c r="E19" i="6" s="1"/>
  <c r="H21" i="3"/>
  <c r="E20" i="6" s="1"/>
  <c r="H22" i="3"/>
  <c r="E21" i="6" s="1"/>
  <c r="H23" i="3"/>
  <c r="E22" i="6" s="1"/>
  <c r="H24" i="3"/>
  <c r="H25" i="3"/>
  <c r="E24" i="6" s="1"/>
  <c r="H26" i="3"/>
  <c r="E25" i="6" s="1"/>
  <c r="H27" i="3"/>
  <c r="E26" i="6" s="1"/>
  <c r="H28" i="3"/>
  <c r="E27" i="6" s="1"/>
  <c r="H29" i="3"/>
  <c r="E28" i="6" s="1"/>
  <c r="H30" i="3"/>
  <c r="E29" i="6" s="1"/>
  <c r="H31" i="3"/>
  <c r="E30" i="6" s="1"/>
  <c r="H32" i="3"/>
  <c r="E31" i="6" s="1"/>
  <c r="H33" i="3"/>
  <c r="E32" i="6" s="1"/>
  <c r="H34" i="3"/>
  <c r="E33" i="6" s="1"/>
  <c r="H35" i="3"/>
  <c r="E34" i="6" s="1"/>
  <c r="H36" i="3"/>
  <c r="E35" i="6" s="1"/>
  <c r="H41" i="3"/>
  <c r="E39" i="6" s="1"/>
  <c r="H42" i="3"/>
  <c r="H43" i="3"/>
  <c r="E41" i="6" s="1"/>
  <c r="H44" i="3"/>
  <c r="E42" i="6" s="1"/>
  <c r="H45" i="3"/>
  <c r="E43" i="6" s="1"/>
  <c r="H46" i="3"/>
  <c r="E44" i="6" s="1"/>
  <c r="H47" i="3"/>
  <c r="E45" i="6" s="1"/>
  <c r="H48" i="3"/>
  <c r="E46" i="6" s="1"/>
  <c r="H49" i="3"/>
  <c r="E47" i="6" s="1"/>
  <c r="H50" i="3"/>
  <c r="H51" i="3"/>
  <c r="E49" i="6" s="1"/>
  <c r="H52" i="3"/>
  <c r="E50" i="6" s="1"/>
  <c r="H53" i="3"/>
  <c r="E51" i="6" s="1"/>
  <c r="H54" i="3"/>
  <c r="E52" i="6" s="1"/>
  <c r="H55" i="3"/>
  <c r="E53" i="6" s="1"/>
  <c r="H56" i="3"/>
  <c r="E54" i="6" s="1"/>
  <c r="H57" i="3"/>
  <c r="E55" i="6" s="1"/>
  <c r="H58" i="3"/>
  <c r="E56" i="6" s="1"/>
  <c r="H59" i="3"/>
  <c r="E57" i="6" s="1"/>
  <c r="H60" i="3"/>
  <c r="E58" i="6" s="1"/>
  <c r="H61" i="3"/>
  <c r="E59" i="6" s="1"/>
  <c r="H62" i="3"/>
  <c r="E60" i="6" s="1"/>
  <c r="H63" i="3"/>
  <c r="E61" i="6" s="1"/>
  <c r="H64" i="3"/>
  <c r="E62" i="6" s="1"/>
  <c r="H65" i="3"/>
  <c r="E63" i="6" s="1"/>
  <c r="H66" i="3"/>
  <c r="E64" i="6" s="1"/>
  <c r="H67" i="3"/>
  <c r="E65" i="6" s="1"/>
  <c r="H68" i="3"/>
  <c r="E66" i="6" s="1"/>
  <c r="H69" i="3"/>
  <c r="E67" i="6" s="1"/>
  <c r="H70" i="3"/>
  <c r="E68" i="6" s="1"/>
  <c r="H71" i="3"/>
  <c r="E69" i="6" s="1"/>
  <c r="H72" i="3"/>
  <c r="E70" i="6" s="1"/>
  <c r="H73" i="3"/>
  <c r="E71" i="6" s="1"/>
  <c r="H39" i="3"/>
  <c r="E37" i="6" s="1"/>
  <c r="H40" i="3"/>
  <c r="E38" i="6" s="1"/>
  <c r="H38" i="3"/>
  <c r="E36" i="6" s="1"/>
  <c r="H3" i="3"/>
  <c r="E2" i="6" s="1"/>
  <c r="Q20" i="3"/>
  <c r="L39" i="3"/>
  <c r="M39" i="3" s="1"/>
  <c r="Q39" i="3" s="1"/>
  <c r="L40" i="3"/>
  <c r="M40" i="3" s="1"/>
  <c r="Q40" i="3" s="1"/>
  <c r="L41" i="3"/>
  <c r="M41" i="3" s="1"/>
  <c r="Q41" i="3" s="1"/>
  <c r="L42" i="3"/>
  <c r="M42" i="3" s="1"/>
  <c r="Q42" i="3" s="1"/>
  <c r="L43" i="3"/>
  <c r="M43" i="3" s="1"/>
  <c r="Q43" i="3" s="1"/>
  <c r="L44" i="3"/>
  <c r="M44" i="3" s="1"/>
  <c r="Q44" i="3" s="1"/>
  <c r="L45" i="3"/>
  <c r="M45" i="3" s="1"/>
  <c r="Q45" i="3" s="1"/>
  <c r="L46" i="3"/>
  <c r="M46" i="3" s="1"/>
  <c r="Q46" i="3" s="1"/>
  <c r="L47" i="3"/>
  <c r="M47" i="3" s="1"/>
  <c r="Q47" i="3" s="1"/>
  <c r="L48" i="3"/>
  <c r="M48" i="3" s="1"/>
  <c r="Q48" i="3" s="1"/>
  <c r="L49" i="3"/>
  <c r="L50" i="3"/>
  <c r="M50" i="3" s="1"/>
  <c r="Q50" i="3" s="1"/>
  <c r="L51" i="3"/>
  <c r="M51" i="3" s="1"/>
  <c r="Q51" i="3" s="1"/>
  <c r="L52" i="3"/>
  <c r="M52" i="3" s="1"/>
  <c r="Q52" i="3" s="1"/>
  <c r="L53" i="3"/>
  <c r="M53" i="3" s="1"/>
  <c r="Q53" i="3" s="1"/>
  <c r="L54" i="3"/>
  <c r="M54" i="3" s="1"/>
  <c r="Q54" i="3" s="1"/>
  <c r="L55" i="3"/>
  <c r="M55" i="3" s="1"/>
  <c r="Q55" i="3" s="1"/>
  <c r="L56" i="3"/>
  <c r="M56" i="3" s="1"/>
  <c r="Q56" i="3" s="1"/>
  <c r="L57" i="3"/>
  <c r="M57" i="3" s="1"/>
  <c r="Q57" i="3" s="1"/>
  <c r="L58" i="3"/>
  <c r="M58" i="3" s="1"/>
  <c r="Q58" i="3" s="1"/>
  <c r="L59" i="3"/>
  <c r="M59" i="3" s="1"/>
  <c r="Q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38" i="3"/>
  <c r="M38" i="3" s="1"/>
  <c r="Q38" i="3" s="1"/>
  <c r="J61" i="3"/>
  <c r="P61" i="3" s="1"/>
  <c r="J62" i="3"/>
  <c r="J63" i="3"/>
  <c r="J64" i="3"/>
  <c r="P64" i="3" s="1"/>
  <c r="J65" i="3"/>
  <c r="P65" i="3" s="1"/>
  <c r="F63" i="6" s="1"/>
  <c r="J66" i="3"/>
  <c r="J67" i="3"/>
  <c r="P67" i="3" s="1"/>
  <c r="J68" i="3"/>
  <c r="J69" i="3"/>
  <c r="J70" i="3"/>
  <c r="Q70" i="3" s="1"/>
  <c r="J71" i="3"/>
  <c r="J72" i="3"/>
  <c r="J73" i="3"/>
  <c r="J74" i="3"/>
  <c r="J75" i="3"/>
  <c r="J76" i="3"/>
  <c r="J77" i="3"/>
  <c r="P77" i="3" s="1"/>
  <c r="J78" i="3"/>
  <c r="J79" i="3"/>
  <c r="J80" i="3"/>
  <c r="J81" i="3"/>
  <c r="J82" i="3"/>
  <c r="J83" i="3"/>
  <c r="J60" i="3"/>
  <c r="P60" i="3" s="1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61" i="3"/>
  <c r="I62" i="3"/>
  <c r="I63" i="3"/>
  <c r="I64" i="3"/>
  <c r="I65" i="3"/>
  <c r="I66" i="3"/>
  <c r="I67" i="3"/>
  <c r="I68" i="3"/>
  <c r="I60" i="3"/>
  <c r="N64" i="4"/>
  <c r="N65" i="4"/>
  <c r="L64" i="4"/>
  <c r="L65" i="4"/>
  <c r="N79" i="3"/>
  <c r="O79" i="3" s="1"/>
  <c r="N60" i="4"/>
  <c r="N61" i="4"/>
  <c r="N62" i="4"/>
  <c r="L60" i="4"/>
  <c r="L61" i="4"/>
  <c r="L62" i="4"/>
  <c r="L63" i="4"/>
  <c r="N63" i="4"/>
  <c r="L58" i="4"/>
  <c r="L59" i="4"/>
  <c r="N59" i="4"/>
  <c r="M49" i="3"/>
  <c r="Q49" i="3" s="1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N56" i="4" s="1"/>
  <c r="L57" i="4"/>
  <c r="N48" i="4"/>
  <c r="L39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4" i="4"/>
  <c r="M3" i="3"/>
  <c r="Q3" i="3" s="1"/>
  <c r="M4" i="3"/>
  <c r="Q4" i="3" s="1"/>
  <c r="M5" i="3"/>
  <c r="Q5" i="3" s="1"/>
  <c r="M6" i="3"/>
  <c r="Q6" i="3" s="1"/>
  <c r="M7" i="3"/>
  <c r="Q7" i="3" s="1"/>
  <c r="M8" i="3"/>
  <c r="Q8" i="3" s="1"/>
  <c r="M9" i="3"/>
  <c r="Q9" i="3" s="1"/>
  <c r="M10" i="3"/>
  <c r="Q10" i="3" s="1"/>
  <c r="M11" i="3"/>
  <c r="O11" i="3" s="1"/>
  <c r="N11" i="3" s="1"/>
  <c r="P11" i="3" s="1"/>
  <c r="F10" i="6" s="1"/>
  <c r="M12" i="3"/>
  <c r="Q12" i="3" s="1"/>
  <c r="M13" i="3"/>
  <c r="Q13" i="3" s="1"/>
  <c r="M14" i="3"/>
  <c r="Q14" i="3" s="1"/>
  <c r="M15" i="3"/>
  <c r="Q15" i="3" s="1"/>
  <c r="M16" i="3"/>
  <c r="Q16" i="3" s="1"/>
  <c r="M17" i="3"/>
  <c r="Q17" i="3" s="1"/>
  <c r="M18" i="3"/>
  <c r="Q18" i="3" s="1"/>
  <c r="O17" i="3"/>
  <c r="N17" i="3" s="1"/>
  <c r="P17" i="3" s="1"/>
  <c r="O18" i="3"/>
  <c r="N18" i="3" s="1"/>
  <c r="P18" i="3" s="1"/>
  <c r="F17" i="6" s="1"/>
  <c r="O19" i="3"/>
  <c r="N19" i="3" s="1"/>
  <c r="P19" i="3" s="1"/>
  <c r="F18" i="6" s="1"/>
  <c r="O20" i="3"/>
  <c r="N20" i="3" s="1"/>
  <c r="P20" i="3" s="1"/>
  <c r="F19" i="6" s="1"/>
  <c r="O21" i="3"/>
  <c r="N21" i="3" s="1"/>
  <c r="P21" i="3" s="1"/>
  <c r="F20" i="6" s="1"/>
  <c r="O22" i="3"/>
  <c r="N22" i="3" s="1"/>
  <c r="P22" i="3" s="1"/>
  <c r="F21" i="6" s="1"/>
  <c r="O23" i="3"/>
  <c r="N23" i="3" s="1"/>
  <c r="P23" i="3" s="1"/>
  <c r="F22" i="6" s="1"/>
  <c r="M24" i="3"/>
  <c r="Q24" i="3" s="1"/>
  <c r="O25" i="3"/>
  <c r="N25" i="3" s="1"/>
  <c r="P25" i="3" s="1"/>
  <c r="O26" i="3"/>
  <c r="N26" i="3" s="1"/>
  <c r="P26" i="3" s="1"/>
  <c r="F25" i="6" s="1"/>
  <c r="O27" i="3"/>
  <c r="N27" i="3" s="1"/>
  <c r="P27" i="3" s="1"/>
  <c r="F26" i="6" s="1"/>
  <c r="M28" i="3"/>
  <c r="O28" i="3" s="1"/>
  <c r="N28" i="3" s="1"/>
  <c r="P28" i="3" s="1"/>
  <c r="F27" i="6" s="1"/>
  <c r="O29" i="3"/>
  <c r="N29" i="3" s="1"/>
  <c r="P29" i="3" s="1"/>
  <c r="F28" i="6" s="1"/>
  <c r="O30" i="3"/>
  <c r="N30" i="3" s="1"/>
  <c r="P30" i="3" s="1"/>
  <c r="F29" i="6" s="1"/>
  <c r="O31" i="3"/>
  <c r="N31" i="3" s="1"/>
  <c r="P31" i="3" s="1"/>
  <c r="F30" i="6" s="1"/>
  <c r="O32" i="3"/>
  <c r="N32" i="3" s="1"/>
  <c r="P32" i="3" s="1"/>
  <c r="F31" i="6" s="1"/>
  <c r="O33" i="3"/>
  <c r="N33" i="3" s="1"/>
  <c r="P33" i="3" s="1"/>
  <c r="F32" i="6" s="1"/>
  <c r="O34" i="3"/>
  <c r="N34" i="3" s="1"/>
  <c r="P34" i="3" s="1"/>
  <c r="F33" i="6" s="1"/>
  <c r="O35" i="3"/>
  <c r="N35" i="3" s="1"/>
  <c r="P35" i="3" s="1"/>
  <c r="F34" i="6" s="1"/>
  <c r="O36" i="3"/>
  <c r="N36" i="3" s="1"/>
  <c r="P36" i="3" s="1"/>
  <c r="F35" i="6" s="1"/>
  <c r="O3" i="3"/>
  <c r="N3" i="3" s="1"/>
  <c r="P3" i="3" s="1"/>
  <c r="F2" i="6" s="1"/>
  <c r="O5" i="3"/>
  <c r="N5" i="3" s="1"/>
  <c r="P5" i="3" s="1"/>
  <c r="F4" i="6" s="1"/>
  <c r="O9" i="3"/>
  <c r="N9" i="3" s="1"/>
  <c r="P9" i="3" s="1"/>
  <c r="O10" i="3"/>
  <c r="N10" i="3" s="1"/>
  <c r="P10" i="3" s="1"/>
  <c r="F9" i="6" s="1"/>
  <c r="O12" i="3"/>
  <c r="N12" i="3" s="1"/>
  <c r="P12" i="3" s="1"/>
  <c r="F11" i="6" s="1"/>
  <c r="O13" i="3"/>
  <c r="N13" i="3" s="1"/>
  <c r="P13" i="3" s="1"/>
  <c r="F12" i="6" s="1"/>
  <c r="O15" i="3"/>
  <c r="N15" i="3" s="1"/>
  <c r="P15" i="3" s="1"/>
  <c r="F14" i="6" s="1"/>
  <c r="O16" i="3"/>
  <c r="N16" i="3" s="1"/>
  <c r="P16" i="3" s="1"/>
  <c r="F15" i="6" s="1"/>
  <c r="E24" i="5"/>
  <c r="C23" i="5"/>
  <c r="E23" i="5"/>
  <c r="F23" i="5"/>
  <c r="F24" i="5"/>
  <c r="E25" i="5"/>
  <c r="F25" i="5"/>
  <c r="E18" i="5"/>
  <c r="C17" i="5"/>
  <c r="E17" i="5"/>
  <c r="F17" i="5"/>
  <c r="F18" i="5"/>
  <c r="E19" i="5"/>
  <c r="F19" i="5"/>
  <c r="E12" i="5"/>
  <c r="C11" i="5"/>
  <c r="E11" i="5"/>
  <c r="E13" i="5"/>
  <c r="F11" i="5"/>
  <c r="F12" i="5"/>
  <c r="F13" i="5"/>
  <c r="E5" i="5"/>
  <c r="C4" i="5"/>
  <c r="E4" i="5"/>
  <c r="F4" i="5"/>
  <c r="F5" i="5"/>
  <c r="E6" i="5"/>
  <c r="F6" i="5"/>
  <c r="E30" i="5"/>
  <c r="E29" i="5"/>
  <c r="E31" i="5"/>
  <c r="F31" i="5"/>
  <c r="F29" i="5"/>
  <c r="F30" i="5"/>
  <c r="M19" i="3"/>
  <c r="Q19" i="3" s="1"/>
  <c r="M20" i="3"/>
  <c r="M21" i="3"/>
  <c r="Q21" i="3" s="1"/>
  <c r="M22" i="3"/>
  <c r="Q22" i="3" s="1"/>
  <c r="M23" i="3"/>
  <c r="Q23" i="3" s="1"/>
  <c r="M25" i="3"/>
  <c r="Q25" i="3" s="1"/>
  <c r="M26" i="3"/>
  <c r="Q26" i="3" s="1"/>
  <c r="M27" i="3"/>
  <c r="Q27" i="3" s="1"/>
  <c r="M29" i="3"/>
  <c r="Q29" i="3" s="1"/>
  <c r="M30" i="3"/>
  <c r="Q30" i="3" s="1"/>
  <c r="M31" i="3"/>
  <c r="Q31" i="3" s="1"/>
  <c r="M32" i="3"/>
  <c r="Q32" i="3" s="1"/>
  <c r="M33" i="3"/>
  <c r="Q33" i="3" s="1"/>
  <c r="M34" i="3"/>
  <c r="Q34" i="3" s="1"/>
  <c r="M35" i="3"/>
  <c r="Q35" i="3" s="1"/>
  <c r="M36" i="3"/>
  <c r="Q36" i="3" s="1"/>
  <c r="M13" i="1"/>
  <c r="M9" i="1"/>
  <c r="M4" i="1"/>
  <c r="O5" i="1"/>
  <c r="O6" i="1"/>
  <c r="O7" i="1"/>
  <c r="O8" i="1"/>
  <c r="O9" i="1"/>
  <c r="O10" i="1"/>
  <c r="O11" i="1"/>
  <c r="O12" i="1"/>
  <c r="O13" i="1"/>
  <c r="O14" i="1"/>
  <c r="O15" i="1"/>
  <c r="O4" i="1"/>
  <c r="N8" i="1"/>
  <c r="N9" i="1"/>
  <c r="M5" i="1"/>
  <c r="M6" i="1"/>
  <c r="M7" i="1"/>
  <c r="M8" i="1"/>
  <c r="M10" i="1"/>
  <c r="M11" i="1"/>
  <c r="N11" i="1"/>
  <c r="M12" i="1"/>
  <c r="N12" i="1"/>
  <c r="M14" i="1"/>
  <c r="M15" i="1"/>
  <c r="N4" i="1"/>
  <c r="F7" i="2"/>
  <c r="F3" i="2"/>
  <c r="F4" i="2"/>
  <c r="F5" i="2"/>
  <c r="F2" i="2"/>
  <c r="E3" i="2"/>
  <c r="E2" i="2"/>
  <c r="D3" i="2"/>
  <c r="D4" i="2"/>
  <c r="E4" i="2"/>
  <c r="D5" i="2"/>
  <c r="E5" i="2"/>
  <c r="D2" i="2"/>
  <c r="N5" i="1"/>
  <c r="N6" i="1"/>
  <c r="N7" i="1"/>
  <c r="N10" i="1"/>
  <c r="N13" i="1"/>
  <c r="N14" i="1"/>
  <c r="N15" i="1"/>
  <c r="L6" i="1"/>
  <c r="L7" i="1"/>
  <c r="L8" i="1"/>
  <c r="L9" i="1"/>
  <c r="L11" i="1"/>
  <c r="L5" i="1"/>
  <c r="L10" i="1"/>
  <c r="L12" i="1"/>
  <c r="L13" i="1"/>
  <c r="L14" i="1"/>
  <c r="L15" i="1"/>
  <c r="L4" i="1"/>
  <c r="K5" i="1"/>
  <c r="K6" i="1"/>
  <c r="K7" i="1"/>
  <c r="K8" i="1"/>
  <c r="K9" i="1"/>
  <c r="K10" i="1"/>
  <c r="K11" i="1"/>
  <c r="K12" i="1"/>
  <c r="K13" i="1"/>
  <c r="K14" i="1"/>
  <c r="K15" i="1"/>
  <c r="K4" i="1"/>
  <c r="J4" i="1"/>
  <c r="J5" i="1"/>
  <c r="J6" i="1"/>
  <c r="J7" i="1"/>
  <c r="J8" i="1"/>
  <c r="J9" i="1"/>
  <c r="J10" i="1"/>
  <c r="J11" i="1"/>
  <c r="J12" i="1"/>
  <c r="J13" i="1"/>
  <c r="J14" i="1"/>
  <c r="J15" i="1"/>
  <c r="H5" i="1"/>
  <c r="H6" i="1"/>
  <c r="H7" i="1"/>
  <c r="H8" i="1"/>
  <c r="H9" i="1"/>
  <c r="H10" i="1"/>
  <c r="H11" i="1"/>
  <c r="H12" i="1"/>
  <c r="H13" i="1"/>
  <c r="H14" i="1"/>
  <c r="H15" i="1"/>
  <c r="H4" i="1"/>
  <c r="F278" i="6" l="1"/>
  <c r="Q280" i="3"/>
  <c r="N282" i="3"/>
  <c r="O282" i="3" s="1"/>
  <c r="N281" i="3"/>
  <c r="O281" i="3" s="1"/>
  <c r="F270" i="6"/>
  <c r="F266" i="6"/>
  <c r="Q274" i="3"/>
  <c r="F274" i="6"/>
  <c r="Q279" i="3"/>
  <c r="Q278" i="3"/>
  <c r="N275" i="3"/>
  <c r="O275" i="3" s="1"/>
  <c r="Q277" i="3"/>
  <c r="F268" i="6"/>
  <c r="N271" i="3"/>
  <c r="O271" i="3" s="1"/>
  <c r="O279" i="3"/>
  <c r="N277" i="3"/>
  <c r="O277" i="3" s="1"/>
  <c r="N273" i="3"/>
  <c r="O273" i="3" s="1"/>
  <c r="N269" i="3"/>
  <c r="O269" i="3" s="1"/>
  <c r="N265" i="3"/>
  <c r="O265" i="3" s="1"/>
  <c r="N263" i="3"/>
  <c r="O263" i="3" s="1"/>
  <c r="F260" i="6"/>
  <c r="Q261" i="3"/>
  <c r="F256" i="6"/>
  <c r="Q257" i="3"/>
  <c r="Q256" i="3"/>
  <c r="N254" i="3"/>
  <c r="O254" i="3" s="1"/>
  <c r="P232" i="3"/>
  <c r="F230" i="6" s="1"/>
  <c r="P247" i="3"/>
  <c r="F245" i="6" s="1"/>
  <c r="Q224" i="3"/>
  <c r="P224" i="3"/>
  <c r="N224" i="3" s="1"/>
  <c r="O224" i="3" s="1"/>
  <c r="P246" i="3"/>
  <c r="F244" i="6" s="1"/>
  <c r="P242" i="3"/>
  <c r="F240" i="6" s="1"/>
  <c r="Q242" i="3"/>
  <c r="Q220" i="3"/>
  <c r="P220" i="3"/>
  <c r="F218" i="6" s="1"/>
  <c r="P238" i="3"/>
  <c r="F236" i="6" s="1"/>
  <c r="F168" i="6"/>
  <c r="Q126" i="3"/>
  <c r="Q219" i="3"/>
  <c r="Q119" i="3"/>
  <c r="Q99" i="3"/>
  <c r="P165" i="3"/>
  <c r="N165" i="3" s="1"/>
  <c r="O165" i="3" s="1"/>
  <c r="P161" i="3"/>
  <c r="F159" i="6" s="1"/>
  <c r="Q229" i="3"/>
  <c r="P248" i="3"/>
  <c r="F246" i="6" s="1"/>
  <c r="Q89" i="3"/>
  <c r="Q143" i="3"/>
  <c r="Q225" i="3"/>
  <c r="Q118" i="3"/>
  <c r="P205" i="3"/>
  <c r="N205" i="3" s="1"/>
  <c r="O205" i="3" s="1"/>
  <c r="Q97" i="3"/>
  <c r="Q228" i="3"/>
  <c r="Q123" i="3"/>
  <c r="Q197" i="3"/>
  <c r="Q93" i="3"/>
  <c r="Q109" i="3"/>
  <c r="Q214" i="3"/>
  <c r="Q204" i="3"/>
  <c r="Q115" i="3"/>
  <c r="P182" i="3"/>
  <c r="N182" i="3" s="1"/>
  <c r="O182" i="3" s="1"/>
  <c r="Q252" i="3"/>
  <c r="Q92" i="3"/>
  <c r="Q108" i="3"/>
  <c r="Q233" i="3"/>
  <c r="Q207" i="3"/>
  <c r="Q114" i="3"/>
  <c r="Q236" i="3"/>
  <c r="Q81" i="3"/>
  <c r="F254" i="6"/>
  <c r="Q84" i="3"/>
  <c r="Q120" i="3"/>
  <c r="Q100" i="3"/>
  <c r="P192" i="3"/>
  <c r="P185" i="3"/>
  <c r="N185" i="3" s="1"/>
  <c r="O185" i="3" s="1"/>
  <c r="Q226" i="3"/>
  <c r="N252" i="3"/>
  <c r="O252" i="3" s="1"/>
  <c r="Q251" i="3"/>
  <c r="P251" i="3"/>
  <c r="N251" i="3" s="1"/>
  <c r="O251" i="3" s="1"/>
  <c r="N250" i="3"/>
  <c r="O250" i="3" s="1"/>
  <c r="N246" i="3"/>
  <c r="O246" i="3" s="1"/>
  <c r="Q246" i="3"/>
  <c r="Q245" i="3"/>
  <c r="P245" i="3"/>
  <c r="N245" i="3" s="1"/>
  <c r="O245" i="3" s="1"/>
  <c r="Q240" i="3"/>
  <c r="P239" i="3"/>
  <c r="N239" i="3" s="1"/>
  <c r="O239" i="3" s="1"/>
  <c r="Q239" i="3"/>
  <c r="F257" i="6"/>
  <c r="N261" i="3"/>
  <c r="O261" i="3" s="1"/>
  <c r="F253" i="6"/>
  <c r="N247" i="3"/>
  <c r="O247" i="3" s="1"/>
  <c r="F255" i="6"/>
  <c r="F247" i="6"/>
  <c r="F251" i="6"/>
  <c r="N58" i="3"/>
  <c r="O58" i="3" s="1"/>
  <c r="P198" i="3"/>
  <c r="N198" i="3" s="1"/>
  <c r="O198" i="3" s="1"/>
  <c r="P121" i="3"/>
  <c r="F119" i="6" s="1"/>
  <c r="F206" i="6"/>
  <c r="N55" i="3"/>
  <c r="P184" i="3"/>
  <c r="N184" i="3" s="1"/>
  <c r="O184" i="3" s="1"/>
  <c r="F203" i="6"/>
  <c r="N54" i="3"/>
  <c r="P215" i="3"/>
  <c r="N215" i="3" s="1"/>
  <c r="O215" i="3" s="1"/>
  <c r="P191" i="3"/>
  <c r="F189" i="6" s="1"/>
  <c r="P171" i="3"/>
  <c r="N171" i="3" s="1"/>
  <c r="O171" i="3" s="1"/>
  <c r="N39" i="3"/>
  <c r="F70" i="6"/>
  <c r="Q106" i="3"/>
  <c r="P159" i="3"/>
  <c r="N159" i="3" s="1"/>
  <c r="O159" i="3" s="1"/>
  <c r="Q144" i="3"/>
  <c r="P162" i="3"/>
  <c r="N162" i="3" s="1"/>
  <c r="O162" i="3" s="1"/>
  <c r="Q237" i="3"/>
  <c r="Q234" i="3"/>
  <c r="Q231" i="3"/>
  <c r="Q209" i="3"/>
  <c r="Q199" i="3"/>
  <c r="N229" i="4"/>
  <c r="Q222" i="3"/>
  <c r="P222" i="3"/>
  <c r="F220" i="6" s="1"/>
  <c r="Q206" i="3"/>
  <c r="P206" i="3"/>
  <c r="F204" i="6" s="1"/>
  <c r="N192" i="3"/>
  <c r="O192" i="3" s="1"/>
  <c r="F190" i="6"/>
  <c r="P200" i="3"/>
  <c r="F198" i="6" s="1"/>
  <c r="Q200" i="3"/>
  <c r="Q186" i="3"/>
  <c r="Q160" i="3"/>
  <c r="Q227" i="3"/>
  <c r="Q221" i="3"/>
  <c r="F44" i="6"/>
  <c r="Q87" i="3"/>
  <c r="Q117" i="3"/>
  <c r="Q98" i="3"/>
  <c r="Q235" i="3"/>
  <c r="Q79" i="3"/>
  <c r="Q78" i="3"/>
  <c r="F48" i="6"/>
  <c r="Q61" i="3"/>
  <c r="P180" i="3"/>
  <c r="N180" i="3" s="1"/>
  <c r="O180" i="3" s="1"/>
  <c r="N42" i="3"/>
  <c r="O4" i="3"/>
  <c r="N4" i="3" s="1"/>
  <c r="P4" i="3" s="1"/>
  <c r="F3" i="6" s="1"/>
  <c r="Q71" i="3"/>
  <c r="F241" i="6"/>
  <c r="Q122" i="3"/>
  <c r="Q103" i="3"/>
  <c r="P188" i="3"/>
  <c r="N188" i="3" s="1"/>
  <c r="O188" i="3" s="1"/>
  <c r="Q243" i="3"/>
  <c r="Q223" i="3"/>
  <c r="P151" i="3"/>
  <c r="F149" i="6" s="1"/>
  <c r="P126" i="3"/>
  <c r="N126" i="3" s="1"/>
  <c r="O126" i="3" s="1"/>
  <c r="P155" i="3"/>
  <c r="N155" i="3" s="1"/>
  <c r="O155" i="3" s="1"/>
  <c r="F235" i="6"/>
  <c r="P156" i="3"/>
  <c r="N156" i="3" s="1"/>
  <c r="O156" i="3" s="1"/>
  <c r="P120" i="3"/>
  <c r="N120" i="3" s="1"/>
  <c r="O120" i="3" s="1"/>
  <c r="Q63" i="3"/>
  <c r="Q62" i="3"/>
  <c r="P139" i="3"/>
  <c r="F137" i="6" s="1"/>
  <c r="P134" i="3"/>
  <c r="N134" i="3" s="1"/>
  <c r="O134" i="3" s="1"/>
  <c r="Q77" i="3"/>
  <c r="O6" i="3"/>
  <c r="N6" i="3" s="1"/>
  <c r="P6" i="3" s="1"/>
  <c r="F5" i="6" s="1"/>
  <c r="P158" i="3"/>
  <c r="N158" i="3" s="1"/>
  <c r="O158" i="3" s="1"/>
  <c r="P148" i="3"/>
  <c r="N148" i="3" s="1"/>
  <c r="O148" i="3" s="1"/>
  <c r="F239" i="6"/>
  <c r="Q69" i="3"/>
  <c r="F221" i="6"/>
  <c r="Q102" i="3"/>
  <c r="F237" i="6"/>
  <c r="F227" i="6"/>
  <c r="F225" i="6"/>
  <c r="F223" i="6"/>
  <c r="F226" i="6"/>
  <c r="F217" i="6"/>
  <c r="F219" i="6"/>
  <c r="Q217" i="3"/>
  <c r="F215" i="6"/>
  <c r="F194" i="6"/>
  <c r="F197" i="6"/>
  <c r="F201" i="6"/>
  <c r="F205" i="6"/>
  <c r="F199" i="6"/>
  <c r="F207" i="6"/>
  <c r="N242" i="3"/>
  <c r="O242" i="3" s="1"/>
  <c r="N238" i="3"/>
  <c r="O238" i="3" s="1"/>
  <c r="N232" i="3"/>
  <c r="O232" i="3" s="1"/>
  <c r="N226" i="3"/>
  <c r="O226" i="3" s="1"/>
  <c r="N216" i="3"/>
  <c r="O216" i="3" s="1"/>
  <c r="N214" i="3"/>
  <c r="O214" i="3" s="1"/>
  <c r="N210" i="3"/>
  <c r="O210" i="3" s="1"/>
  <c r="F242" i="6"/>
  <c r="F222" i="6"/>
  <c r="F202" i="6"/>
  <c r="N212" i="3"/>
  <c r="O212" i="3" s="1"/>
  <c r="N240" i="3"/>
  <c r="O240" i="3" s="1"/>
  <c r="N234" i="3"/>
  <c r="O234" i="3" s="1"/>
  <c r="N218" i="3"/>
  <c r="O218" i="3" s="1"/>
  <c r="F200" i="6"/>
  <c r="N236" i="3"/>
  <c r="O236" i="3" s="1"/>
  <c r="N230" i="3"/>
  <c r="O230" i="3" s="1"/>
  <c r="N220" i="3"/>
  <c r="O220" i="3" s="1"/>
  <c r="F233" i="6"/>
  <c r="F213" i="6"/>
  <c r="N233" i="3"/>
  <c r="O233" i="3" s="1"/>
  <c r="N231" i="3"/>
  <c r="O231" i="3" s="1"/>
  <c r="N213" i="3"/>
  <c r="O213" i="3" s="1"/>
  <c r="N211" i="3"/>
  <c r="O211" i="3" s="1"/>
  <c r="Q198" i="3"/>
  <c r="Q195" i="3"/>
  <c r="F192" i="6"/>
  <c r="Q194" i="3"/>
  <c r="Q193" i="3"/>
  <c r="Q191" i="3"/>
  <c r="Q190" i="3"/>
  <c r="Q187" i="3"/>
  <c r="F184" i="6"/>
  <c r="Q184" i="3"/>
  <c r="Q183" i="3"/>
  <c r="Q179" i="3"/>
  <c r="P179" i="3"/>
  <c r="N179" i="3" s="1"/>
  <c r="O179" i="3" s="1"/>
  <c r="F174" i="6"/>
  <c r="N179" i="4"/>
  <c r="Q175" i="3"/>
  <c r="P175" i="3"/>
  <c r="F173" i="6" s="1"/>
  <c r="N178" i="4"/>
  <c r="N177" i="4"/>
  <c r="N172" i="3"/>
  <c r="O172" i="3" s="1"/>
  <c r="Q172" i="3"/>
  <c r="N176" i="4"/>
  <c r="N175" i="4"/>
  <c r="F166" i="6"/>
  <c r="N149" i="3"/>
  <c r="O149" i="3" s="1"/>
  <c r="F147" i="6"/>
  <c r="N164" i="3"/>
  <c r="O164" i="3" s="1"/>
  <c r="F162" i="6"/>
  <c r="Q83" i="3"/>
  <c r="Q75" i="3"/>
  <c r="Q67" i="3"/>
  <c r="F36" i="6"/>
  <c r="P153" i="3"/>
  <c r="F151" i="6" s="1"/>
  <c r="Q182" i="3"/>
  <c r="Q178" i="3"/>
  <c r="Q174" i="3"/>
  <c r="P160" i="3"/>
  <c r="Q76" i="3"/>
  <c r="Q82" i="3"/>
  <c r="Q74" i="3"/>
  <c r="Q66" i="3"/>
  <c r="P119" i="3"/>
  <c r="N119" i="3" s="1"/>
  <c r="O119" i="3" s="1"/>
  <c r="Q73" i="3"/>
  <c r="Q65" i="3"/>
  <c r="Q121" i="3"/>
  <c r="Q116" i="3"/>
  <c r="P132" i="3"/>
  <c r="F130" i="6" s="1"/>
  <c r="P136" i="3"/>
  <c r="Q80" i="3"/>
  <c r="Q72" i="3"/>
  <c r="Q64" i="3"/>
  <c r="F176" i="6"/>
  <c r="Q196" i="3"/>
  <c r="Q192" i="3"/>
  <c r="Q188" i="3"/>
  <c r="Q171" i="3"/>
  <c r="P118" i="3"/>
  <c r="Q180" i="3"/>
  <c r="Q176" i="3"/>
  <c r="Q68" i="3"/>
  <c r="Q28" i="3"/>
  <c r="Q60" i="3"/>
  <c r="Q90" i="3"/>
  <c r="Q125" i="3"/>
  <c r="Q105" i="3"/>
  <c r="P133" i="3"/>
  <c r="Q181" i="3"/>
  <c r="Q177" i="3"/>
  <c r="Q173" i="3"/>
  <c r="Q170" i="3"/>
  <c r="N173" i="4"/>
  <c r="N172" i="4"/>
  <c r="N171" i="4"/>
  <c r="N170" i="4"/>
  <c r="P166" i="3"/>
  <c r="F164" i="6" s="1"/>
  <c r="Q167" i="3"/>
  <c r="Q166" i="3"/>
  <c r="Q165" i="3"/>
  <c r="Q164" i="3"/>
  <c r="Q163" i="3"/>
  <c r="P163" i="3"/>
  <c r="N163" i="3" s="1"/>
  <c r="O163" i="3" s="1"/>
  <c r="Q162" i="3"/>
  <c r="Q161" i="3"/>
  <c r="N190" i="3"/>
  <c r="O190" i="3" s="1"/>
  <c r="N174" i="3"/>
  <c r="O174" i="3" s="1"/>
  <c r="F195" i="6"/>
  <c r="F187" i="6"/>
  <c r="F179" i="6"/>
  <c r="F171" i="6"/>
  <c r="F163" i="6"/>
  <c r="F193" i="6"/>
  <c r="F185" i="6"/>
  <c r="N183" i="3"/>
  <c r="O183" i="3" s="1"/>
  <c r="N167" i="3"/>
  <c r="O167" i="3" s="1"/>
  <c r="F191" i="6"/>
  <c r="F175" i="6"/>
  <c r="F167" i="6"/>
  <c r="Q159" i="3"/>
  <c r="Q158" i="3"/>
  <c r="Q157" i="3"/>
  <c r="F145" i="6"/>
  <c r="N147" i="3"/>
  <c r="O147" i="3" s="1"/>
  <c r="N48" i="3"/>
  <c r="F62" i="6"/>
  <c r="F101" i="6"/>
  <c r="Q155" i="3"/>
  <c r="N47" i="3"/>
  <c r="F54" i="6"/>
  <c r="N118" i="3"/>
  <c r="O118" i="3" s="1"/>
  <c r="F139" i="6"/>
  <c r="F155" i="6"/>
  <c r="N77" i="3"/>
  <c r="O77" i="3" s="1"/>
  <c r="F38" i="6"/>
  <c r="Q130" i="3"/>
  <c r="Q156" i="3"/>
  <c r="Q154" i="3"/>
  <c r="P152" i="3"/>
  <c r="N152" i="3" s="1"/>
  <c r="O152" i="3" s="1"/>
  <c r="Q150" i="3"/>
  <c r="P146" i="3"/>
  <c r="F144" i="6" s="1"/>
  <c r="P66" i="3"/>
  <c r="F64" i="6" s="1"/>
  <c r="Q153" i="3"/>
  <c r="N150" i="3"/>
  <c r="O150" i="3" s="1"/>
  <c r="Q152" i="3"/>
  <c r="Q151" i="3"/>
  <c r="N51" i="3"/>
  <c r="N68" i="3"/>
  <c r="O68" i="3" s="1"/>
  <c r="F65" i="6"/>
  <c r="F42" i="6"/>
  <c r="F50" i="6"/>
  <c r="F41" i="6"/>
  <c r="N84" i="3"/>
  <c r="O84" i="3" s="1"/>
  <c r="N59" i="3"/>
  <c r="O59" i="3" s="1"/>
  <c r="Q149" i="3"/>
  <c r="Q148" i="3"/>
  <c r="Q147" i="3"/>
  <c r="Q146" i="3"/>
  <c r="Q145" i="3"/>
  <c r="F143" i="6"/>
  <c r="N142" i="3"/>
  <c r="O142" i="3" s="1"/>
  <c r="F140" i="6"/>
  <c r="N143" i="3"/>
  <c r="O143" i="3" s="1"/>
  <c r="F141" i="6"/>
  <c r="Q142" i="3"/>
  <c r="F142" i="6"/>
  <c r="Q141" i="3"/>
  <c r="N140" i="3"/>
  <c r="O140" i="3" s="1"/>
  <c r="Q140" i="3"/>
  <c r="Q139" i="3"/>
  <c r="F146" i="6"/>
  <c r="N154" i="3"/>
  <c r="O154" i="3" s="1"/>
  <c r="Q135" i="3"/>
  <c r="Q136" i="3"/>
  <c r="Q137" i="3"/>
  <c r="Q138" i="3"/>
  <c r="Q134" i="3"/>
  <c r="Q133" i="3"/>
  <c r="Q132" i="3"/>
  <c r="Q131" i="3"/>
  <c r="F128" i="6"/>
  <c r="N138" i="3"/>
  <c r="O138" i="3" s="1"/>
  <c r="F136" i="6"/>
  <c r="N135" i="3"/>
  <c r="O135" i="3" s="1"/>
  <c r="F133" i="6"/>
  <c r="F134" i="6"/>
  <c r="N136" i="3"/>
  <c r="O136" i="3" s="1"/>
  <c r="F135" i="6"/>
  <c r="F129" i="6"/>
  <c r="N131" i="3"/>
  <c r="O131" i="3" s="1"/>
  <c r="N132" i="3"/>
  <c r="O132" i="3" s="1"/>
  <c r="N133" i="3"/>
  <c r="O133" i="3" s="1"/>
  <c r="F131" i="6"/>
  <c r="Q129" i="3"/>
  <c r="Q128" i="3"/>
  <c r="F125" i="6"/>
  <c r="N82" i="4"/>
  <c r="N66" i="4"/>
  <c r="N58" i="4"/>
  <c r="N111" i="4"/>
  <c r="N103" i="4"/>
  <c r="N95" i="4"/>
  <c r="N128" i="4"/>
  <c r="N119" i="4"/>
  <c r="N124" i="4"/>
  <c r="N126" i="4"/>
  <c r="N127" i="4"/>
  <c r="F58" i="6"/>
  <c r="N60" i="3"/>
  <c r="O60" i="3" s="1"/>
  <c r="N61" i="3"/>
  <c r="O61" i="3" s="1"/>
  <c r="F59" i="6"/>
  <c r="F51" i="6"/>
  <c r="F43" i="6"/>
  <c r="N41" i="3"/>
  <c r="N49" i="3"/>
  <c r="N57" i="3"/>
  <c r="N73" i="3"/>
  <c r="O73" i="3" s="1"/>
  <c r="F109" i="6"/>
  <c r="F126" i="6"/>
  <c r="F110" i="6"/>
  <c r="F102" i="6"/>
  <c r="F124" i="6"/>
  <c r="F116" i="6"/>
  <c r="F108" i="6"/>
  <c r="F100" i="6"/>
  <c r="F123" i="6"/>
  <c r="F115" i="6"/>
  <c r="F107" i="6"/>
  <c r="F99" i="6"/>
  <c r="N129" i="3"/>
  <c r="O129" i="3" s="1"/>
  <c r="N124" i="3"/>
  <c r="O124" i="3" s="1"/>
  <c r="N123" i="3"/>
  <c r="O123" i="3" s="1"/>
  <c r="N122" i="3"/>
  <c r="O122" i="3" s="1"/>
  <c r="N116" i="3"/>
  <c r="O116" i="3" s="1"/>
  <c r="N115" i="3"/>
  <c r="O115" i="3" s="1"/>
  <c r="N114" i="3"/>
  <c r="O114" i="3" s="1"/>
  <c r="N113" i="3"/>
  <c r="O113" i="3" s="1"/>
  <c r="N108" i="3"/>
  <c r="O108" i="3" s="1"/>
  <c r="N107" i="3"/>
  <c r="O107" i="3" s="1"/>
  <c r="N106" i="3"/>
  <c r="O106" i="3" s="1"/>
  <c r="N105" i="3"/>
  <c r="O105" i="3" s="1"/>
  <c r="N100" i="3"/>
  <c r="O100" i="3" s="1"/>
  <c r="N99" i="3"/>
  <c r="O99" i="3" s="1"/>
  <c r="N98" i="3"/>
  <c r="O98" i="3" s="1"/>
  <c r="N97" i="3"/>
  <c r="O97" i="3" s="1"/>
  <c r="F92" i="6"/>
  <c r="N94" i="3"/>
  <c r="O94" i="3" s="1"/>
  <c r="F84" i="6"/>
  <c r="N86" i="3"/>
  <c r="O86" i="3" s="1"/>
  <c r="N96" i="3"/>
  <c r="O96" i="3" s="1"/>
  <c r="F94" i="6"/>
  <c r="N88" i="3"/>
  <c r="O88" i="3" s="1"/>
  <c r="F86" i="6"/>
  <c r="F91" i="6"/>
  <c r="N93" i="3"/>
  <c r="O93" i="3" s="1"/>
  <c r="F83" i="6"/>
  <c r="N85" i="3"/>
  <c r="O85" i="3" s="1"/>
  <c r="F89" i="6"/>
  <c r="N91" i="3"/>
  <c r="O91" i="3" s="1"/>
  <c r="N90" i="3"/>
  <c r="O90" i="3" s="1"/>
  <c r="F88" i="6"/>
  <c r="N95" i="3"/>
  <c r="O95" i="3" s="1"/>
  <c r="F93" i="6"/>
  <c r="N87" i="3"/>
  <c r="O87" i="3" s="1"/>
  <c r="F85" i="6"/>
  <c r="F90" i="6"/>
  <c r="N92" i="3"/>
  <c r="O92" i="3" s="1"/>
  <c r="F82" i="6"/>
  <c r="N89" i="3"/>
  <c r="O89" i="3" s="1"/>
  <c r="F87" i="6"/>
  <c r="N83" i="3"/>
  <c r="O83" i="3" s="1"/>
  <c r="N82" i="3"/>
  <c r="O82" i="3" s="1"/>
  <c r="N81" i="3"/>
  <c r="O81" i="3" s="1"/>
  <c r="F78" i="6"/>
  <c r="F76" i="6"/>
  <c r="N75" i="3"/>
  <c r="O75" i="3" s="1"/>
  <c r="N79" i="4"/>
  <c r="F75" i="6"/>
  <c r="F74" i="6"/>
  <c r="N80" i="4"/>
  <c r="N78" i="4"/>
  <c r="N75" i="4"/>
  <c r="N73" i="4"/>
  <c r="N76" i="4"/>
  <c r="N77" i="4"/>
  <c r="N74" i="4"/>
  <c r="F68" i="6"/>
  <c r="N74" i="3"/>
  <c r="O74" i="3" s="1"/>
  <c r="F67" i="6"/>
  <c r="N67" i="3"/>
  <c r="O67" i="3" s="1"/>
  <c r="N62" i="3"/>
  <c r="O62" i="3" s="1"/>
  <c r="N64" i="3"/>
  <c r="O64" i="3" s="1"/>
  <c r="N63" i="3"/>
  <c r="O63" i="3" s="1"/>
  <c r="N65" i="3"/>
  <c r="O65" i="3" s="1"/>
  <c r="O24" i="3"/>
  <c r="N24" i="3" s="1"/>
  <c r="P24" i="3" s="1"/>
  <c r="F23" i="6" s="1"/>
  <c r="Q11" i="3"/>
  <c r="O8" i="3"/>
  <c r="N8" i="3" s="1"/>
  <c r="P8" i="3" s="1"/>
  <c r="F7" i="6" s="1"/>
  <c r="O14" i="3"/>
  <c r="N14" i="3" s="1"/>
  <c r="P14" i="3" s="1"/>
  <c r="F13" i="6" s="1"/>
  <c r="N57" i="4"/>
  <c r="O7" i="3"/>
  <c r="N7" i="3" s="1"/>
  <c r="P7" i="3" s="1"/>
  <c r="F6" i="6" s="1"/>
  <c r="N55" i="4"/>
  <c r="N54" i="4"/>
  <c r="N49" i="4"/>
  <c r="N42" i="4"/>
  <c r="N53" i="4"/>
  <c r="N52" i="4"/>
  <c r="N43" i="4"/>
  <c r="N39" i="4"/>
  <c r="N51" i="4"/>
  <c r="N50" i="4"/>
  <c r="N47" i="4"/>
  <c r="N46" i="4"/>
  <c r="N45" i="4"/>
  <c r="N44" i="4"/>
  <c r="N38" i="4"/>
  <c r="N23" i="4"/>
  <c r="N15" i="4"/>
  <c r="N36" i="4"/>
  <c r="N35" i="4"/>
  <c r="N31" i="4"/>
  <c r="N7" i="4"/>
  <c r="N28" i="4"/>
  <c r="N20" i="4"/>
  <c r="N12" i="4"/>
  <c r="N27" i="4"/>
  <c r="N19" i="4"/>
  <c r="N11" i="4"/>
  <c r="N34" i="4"/>
  <c r="N26" i="4"/>
  <c r="N18" i="4"/>
  <c r="N10" i="4"/>
  <c r="N33" i="4"/>
  <c r="N25" i="4"/>
  <c r="N17" i="4"/>
  <c r="N9" i="4"/>
  <c r="N6" i="4"/>
  <c r="N32" i="4"/>
  <c r="N24" i="4"/>
  <c r="N16" i="4"/>
  <c r="N8" i="4"/>
  <c r="N5" i="4"/>
  <c r="N4" i="4"/>
  <c r="N30" i="4"/>
  <c r="N22" i="4"/>
  <c r="N14" i="4"/>
  <c r="N3" i="4"/>
  <c r="N37" i="4"/>
  <c r="N29" i="4"/>
  <c r="N21" i="4"/>
  <c r="N13" i="4"/>
  <c r="Q4" i="4"/>
  <c r="F182" i="6" l="1"/>
  <c r="F196" i="6"/>
  <c r="N206" i="3"/>
  <c r="O206" i="3" s="1"/>
  <c r="F169" i="6"/>
  <c r="F156" i="6"/>
  <c r="N248" i="3"/>
  <c r="O248" i="3" s="1"/>
  <c r="N161" i="3"/>
  <c r="O161" i="3" s="1"/>
  <c r="F183" i="6"/>
  <c r="F243" i="6"/>
  <c r="F180" i="6"/>
  <c r="N121" i="3"/>
  <c r="O121" i="3" s="1"/>
  <c r="F249" i="6"/>
  <c r="F154" i="6"/>
  <c r="N200" i="3"/>
  <c r="O200" i="3" s="1"/>
  <c r="N191" i="3"/>
  <c r="O191" i="3" s="1"/>
  <c r="F157" i="6"/>
  <c r="F160" i="6"/>
  <c r="F186" i="6"/>
  <c r="N153" i="3"/>
  <c r="O153" i="3" s="1"/>
  <c r="N222" i="3"/>
  <c r="O222" i="3" s="1"/>
  <c r="F132" i="6"/>
  <c r="N139" i="3"/>
  <c r="O139" i="3" s="1"/>
  <c r="F153" i="6"/>
  <c r="N66" i="3"/>
  <c r="O66" i="3" s="1"/>
  <c r="F178" i="6"/>
  <c r="N151" i="3"/>
  <c r="O151" i="3" s="1"/>
  <c r="F117" i="6"/>
  <c r="F118" i="6"/>
  <c r="F177" i="6"/>
  <c r="N175" i="3"/>
  <c r="O175" i="3" s="1"/>
  <c r="N160" i="3"/>
  <c r="O160" i="3" s="1"/>
  <c r="F158" i="6"/>
  <c r="N146" i="3"/>
  <c r="O146" i="3" s="1"/>
  <c r="N166" i="3"/>
  <c r="O166" i="3" s="1"/>
  <c r="F161" i="6"/>
  <c r="F150" i="6"/>
  <c r="Q5" i="4"/>
  <c r="Q6" i="4" s="1"/>
  <c r="Q7" i="4" s="1"/>
  <c r="O50" i="3" l="1"/>
  <c r="O44" i="3"/>
  <c r="O48" i="3"/>
  <c r="O41" i="3"/>
  <c r="O49" i="3"/>
  <c r="O40" i="3"/>
  <c r="O39" i="3"/>
  <c r="O51" i="3"/>
  <c r="O46" i="3"/>
  <c r="O47" i="3"/>
  <c r="O42" i="3"/>
  <c r="O45" i="3"/>
  <c r="O43" i="3"/>
  <c r="O53" i="3"/>
  <c r="O52" i="3"/>
  <c r="O54" i="3"/>
  <c r="O55" i="3"/>
  <c r="O56" i="3"/>
  <c r="O57" i="3"/>
</calcChain>
</file>

<file path=xl/sharedStrings.xml><?xml version="1.0" encoding="utf-8"?>
<sst xmlns="http://schemas.openxmlformats.org/spreadsheetml/2006/main" count="873" uniqueCount="127">
  <si>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</si>
  <si>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</si>
  <si>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</si>
  <si>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</si>
  <si>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</si>
  <si>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</si>
  <si>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</si>
  <si>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</si>
  <si>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</si>
  <si>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</si>
  <si>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</si>
  <si>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</si>
  <si>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</si>
  <si>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</si>
  <si>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Average Daily Gen</t>
  </si>
  <si>
    <t>Average Monthly Gen</t>
  </si>
  <si>
    <t>Standard deviation of Monthly Gen</t>
  </si>
  <si>
    <t>2020 Consume</t>
  </si>
  <si>
    <t>2021 Consume</t>
  </si>
  <si>
    <t>Average Consume</t>
  </si>
  <si>
    <t>Shortfall</t>
  </si>
  <si>
    <t>Excess</t>
  </si>
  <si>
    <t>Daily Shortfall</t>
  </si>
  <si>
    <t>If 10.4KWh Battery charge to %</t>
  </si>
  <si>
    <t>Jan to Apr 2015</t>
  </si>
  <si>
    <t>Night Usage</t>
  </si>
  <si>
    <t>Days</t>
  </si>
  <si>
    <t>May to Aug 2016</t>
  </si>
  <si>
    <t>Average over day</t>
  </si>
  <si>
    <t>Oct to Jan 2015</t>
  </si>
  <si>
    <t>Jun to Sep 2016</t>
  </si>
  <si>
    <t>Average Every Night</t>
  </si>
  <si>
    <t>Constant KW use</t>
  </si>
  <si>
    <t>Leave this KWh spare in battery</t>
  </si>
  <si>
    <t>Intermediate calc</t>
  </si>
  <si>
    <t>October</t>
  </si>
  <si>
    <t>Exported KWh</t>
  </si>
  <si>
    <t>Equivalent Battery Exported %</t>
  </si>
  <si>
    <t>Produced (KWh)</t>
  </si>
  <si>
    <t>SOC Charged overnight % of 5.12</t>
  </si>
  <si>
    <t>Do not Change</t>
  </si>
  <si>
    <t>Edit me</t>
  </si>
  <si>
    <t>Lost coin</t>
  </si>
  <si>
    <t>Charge to % of 5.12 Battery</t>
  </si>
  <si>
    <t>Charge to % of 10.24 Battery</t>
  </si>
  <si>
    <t>Battery Peaked at %</t>
  </si>
  <si>
    <t>Leave enough space in battery (KWh)</t>
  </si>
  <si>
    <t>Next time:</t>
  </si>
  <si>
    <t>Date</t>
  </si>
  <si>
    <t>Generated</t>
  </si>
  <si>
    <t>Load</t>
  </si>
  <si>
    <t>Export</t>
  </si>
  <si>
    <t>Import</t>
  </si>
  <si>
    <t>Average cloud cover in day (%)</t>
  </si>
  <si>
    <t>Day</t>
  </si>
  <si>
    <t>Solar Energy</t>
  </si>
  <si>
    <t>Weekday</t>
  </si>
  <si>
    <t>Saturday</t>
  </si>
  <si>
    <t>Sunday</t>
  </si>
  <si>
    <t>Washing Machine</t>
  </si>
  <si>
    <t>L1 Cottons</t>
  </si>
  <si>
    <t>Hours</t>
  </si>
  <si>
    <t>Wattage</t>
  </si>
  <si>
    <t>Price</t>
  </si>
  <si>
    <t>kWh</t>
  </si>
  <si>
    <t>Tumble Dryer</t>
  </si>
  <si>
    <t>Perfect Home</t>
  </si>
  <si>
    <t>Basal Load</t>
  </si>
  <si>
    <t>KWh difference since start</t>
  </si>
  <si>
    <t>Actual</t>
  </si>
  <si>
    <t>Average evening when all tellies on</t>
  </si>
  <si>
    <t>800W</t>
  </si>
  <si>
    <t>Monday</t>
  </si>
  <si>
    <t>Daily 59 40degs</t>
  </si>
  <si>
    <t>L3 Cottons</t>
  </si>
  <si>
    <t>Tuesday</t>
  </si>
  <si>
    <t>Wednesday</t>
  </si>
  <si>
    <t>Thursday</t>
  </si>
  <si>
    <t>Friday</t>
  </si>
  <si>
    <t>Precipitation Cover</t>
  </si>
  <si>
    <t>Whites L1 40</t>
  </si>
  <si>
    <t>November</t>
  </si>
  <si>
    <t>Gross Saving</t>
  </si>
  <si>
    <t>Saving Solar Only</t>
  </si>
  <si>
    <t>KWh Charged</t>
  </si>
  <si>
    <t>Cheap Charge Saved</t>
  </si>
  <si>
    <t>Charged to 5.12 %</t>
  </si>
  <si>
    <t>Total Saving</t>
  </si>
  <si>
    <t>Saving Battery Only</t>
  </si>
  <si>
    <t>Summative Saving</t>
  </si>
  <si>
    <t>Remaining payback</t>
  </si>
  <si>
    <t>Notes</t>
  </si>
  <si>
    <t>Second Battery Installed</t>
  </si>
  <si>
    <t>Battery Changed to 10.24</t>
  </si>
  <si>
    <t>SOC Charged overnight % of 10.24</t>
  </si>
  <si>
    <t>% did not drop below</t>
  </si>
  <si>
    <t>Total PV Generation</t>
  </si>
  <si>
    <t>December</t>
  </si>
  <si>
    <t>Label</t>
  </si>
  <si>
    <t>Features</t>
  </si>
  <si>
    <t>Key</t>
  </si>
  <si>
    <t>Sunset</t>
  </si>
  <si>
    <t>Sunset Num</t>
  </si>
  <si>
    <t>day</t>
  </si>
  <si>
    <t>prec_cover</t>
  </si>
  <si>
    <t>cloud_cover</t>
  </si>
  <si>
    <t>solar_energy</t>
  </si>
  <si>
    <t>sunset</t>
  </si>
  <si>
    <t>charge_to</t>
  </si>
  <si>
    <t>January</t>
  </si>
  <si>
    <t>February</t>
  </si>
  <si>
    <t>March</t>
  </si>
  <si>
    <t>Tarriff Price Change</t>
  </si>
  <si>
    <t>01/10/2021 - 31/03/2022</t>
  </si>
  <si>
    <t>Night</t>
  </si>
  <si>
    <t>01/04/2022 - 30/09/2022</t>
  </si>
  <si>
    <t>01/10/2022 - 31/12/2022</t>
  </si>
  <si>
    <t>01/01/2023 - 31/03/2023</t>
  </si>
  <si>
    <t>Difference night/day</t>
  </si>
  <si>
    <t>% diff</t>
  </si>
  <si>
    <t>April</t>
  </si>
  <si>
    <t>Tariff Price Change</t>
  </si>
  <si>
    <t>Highest Day</t>
  </si>
  <si>
    <t>June</t>
  </si>
  <si>
    <t>July</t>
  </si>
  <si>
    <t>01/04/2023 - 30/06/2023</t>
  </si>
  <si>
    <t>30/06/2023 - 31/07/2023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</si>
</sst>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666276"/>
      <name val="Noto Sans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E5C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164" fontId="0" fillId="0" borderId="0" xfId="0" applyNumberFormat="1"/>
    <xf numFmtId="164" fontId="0" fillId="5" borderId="1" xfId="0" applyNumberFormat="1" applyFill="1" applyBorder="1"/>
    <xf numFmtId="14" fontId="0" fillId="0" borderId="0" xfId="0" applyNumberFormat="1"/>
    <xf numFmtId="0" fontId="0" fillId="2" borderId="17" xfId="0" applyFill="1" applyBorder="1"/>
    <xf numFmtId="0" fontId="0" fillId="2" borderId="18" xfId="0" applyFill="1" applyBorder="1"/>
    <xf numFmtId="0" fontId="0" fillId="0" borderId="19" xfId="0" applyBorder="1"/>
    <xf numFmtId="0" fontId="0" fillId="0" borderId="20" xfId="0" applyBorder="1"/>
    <xf numFmtId="0" fontId="0" fillId="0" borderId="2" xfId="0" applyBorder="1"/>
    <xf numFmtId="164" fontId="0" fillId="0" borderId="2" xfId="0" applyNumberFormat="1" applyBorder="1"/>
    <xf numFmtId="2" fontId="0" fillId="0" borderId="0" xfId="0" applyNumberFormat="1"/>
    <xf numFmtId="14" fontId="0" fillId="2" borderId="7" xfId="0" applyNumberFormat="1" applyFill="1" applyBorder="1"/>
    <xf numFmtId="14" fontId="0" fillId="2" borderId="8" xfId="0" applyNumberFormat="1" applyFill="1" applyBorder="1"/>
    <xf numFmtId="0" fontId="0" fillId="3" borderId="9" xfId="0" applyFill="1" applyBorder="1" applyAlignment="1">
      <alignment wrapText="1"/>
    </xf>
    <xf numFmtId="0" fontId="0" fillId="3" borderId="14" xfId="0" applyFill="1" applyBorder="1" applyAlignment="1">
      <alignment wrapText="1"/>
    </xf>
    <xf numFmtId="164" fontId="0" fillId="3" borderId="13" xfId="0" applyNumberFormat="1" applyFill="1" applyBorder="1" applyAlignment="1">
      <alignment wrapText="1"/>
    </xf>
    <xf numFmtId="0" fontId="0" fillId="3" borderId="5" xfId="0" applyFill="1" applyBorder="1"/>
    <xf numFmtId="0" fontId="0" fillId="4" borderId="2" xfId="0" applyFill="1" applyBorder="1"/>
    <xf numFmtId="0" fontId="0" fillId="3" borderId="3" xfId="0" applyFill="1" applyBorder="1"/>
    <xf numFmtId="0" fontId="0" fillId="7" borderId="16" xfId="0" applyFill="1" applyBorder="1"/>
    <xf numFmtId="0" fontId="0" fillId="7" borderId="11" xfId="0" applyFill="1" applyBorder="1"/>
    <xf numFmtId="0" fontId="0" fillId="7" borderId="0" xfId="0" applyFill="1"/>
    <xf numFmtId="0" fontId="0" fillId="3" borderId="6" xfId="0" applyFill="1" applyBorder="1"/>
    <xf numFmtId="0" fontId="0" fillId="3" borderId="4" xfId="0" applyFill="1" applyBorder="1"/>
    <xf numFmtId="0" fontId="0" fillId="8" borderId="0" xfId="0" applyFill="1"/>
    <xf numFmtId="21" fontId="2" fillId="0" borderId="0" xfId="0" applyNumberFormat="1" applyFont="1"/>
    <xf numFmtId="21" fontId="0" fillId="2" borderId="3" xfId="0" applyNumberFormat="1" applyFill="1" applyBorder="1"/>
    <xf numFmtId="21" fontId="0" fillId="2" borderId="5" xfId="0" applyNumberFormat="1" applyFill="1" applyBorder="1"/>
    <xf numFmtId="165" fontId="0" fillId="2" borderId="5" xfId="0" applyNumberFormat="1" applyFill="1" applyBorder="1"/>
    <xf numFmtId="0" fontId="0" fillId="9" borderId="11" xfId="0" applyFill="1" applyBorder="1"/>
    <xf numFmtId="0" fontId="0" fillId="3" borderId="18" xfId="0" applyFill="1" applyBorder="1"/>
    <xf numFmtId="21" fontId="0" fillId="2" borderId="18" xfId="0" applyNumberFormat="1" applyFill="1" applyBorder="1"/>
    <xf numFmtId="14" fontId="0" fillId="0" borderId="15" xfId="0" applyNumberFormat="1" applyBorder="1"/>
    <xf numFmtId="0" fontId="0" fillId="0" borderId="15" xfId="0" applyBorder="1"/>
    <xf numFmtId="2" fontId="0" fillId="0" borderId="15" xfId="0" applyNumberFormat="1" applyBorder="1"/>
    <xf numFmtId="164" fontId="0" fillId="0" borderId="15" xfId="0" applyNumberFormat="1" applyBorder="1"/>
    <xf numFmtId="14" fontId="0" fillId="0" borderId="21" xfId="0" applyNumberFormat="1" applyBorder="1"/>
    <xf numFmtId="0" fontId="0" fillId="0" borderId="21" xfId="0" applyBorder="1"/>
    <xf numFmtId="2" fontId="0" fillId="0" borderId="21" xfId="0" applyNumberFormat="1" applyBorder="1"/>
    <xf numFmtId="164" fontId="0" fillId="0" borderId="21" xfId="0" applyNumberFormat="1" applyBorder="1"/>
    <xf numFmtId="0" fontId="0" fillId="6" borderId="15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EE5C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movingAvg"/>
            <c:period val="17"/>
            <c:dispRSqr val="0"/>
            <c:dispEq val="0"/>
          </c:trendline>
          <c:cat>
            <c:numRef>
              <c:f>'Daily Data'!$B$3:$B$230</c:f>
              <c:numCache>
                <c:formatCode>m/d/yyyy</c:formatCode>
                <c:ptCount val="228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44860</c:v>
                </c:pt>
                <c:pt idx="16">
                  <c:v>44861</c:v>
                </c:pt>
                <c:pt idx="17">
                  <c:v>44862</c:v>
                </c:pt>
                <c:pt idx="18">
                  <c:v>44863</c:v>
                </c:pt>
                <c:pt idx="19">
                  <c:v>44864</c:v>
                </c:pt>
                <c:pt idx="20">
                  <c:v>44865</c:v>
                </c:pt>
                <c:pt idx="21">
                  <c:v>44866</c:v>
                </c:pt>
                <c:pt idx="22">
                  <c:v>44867</c:v>
                </c:pt>
                <c:pt idx="23">
                  <c:v>44868</c:v>
                </c:pt>
                <c:pt idx="24">
                  <c:v>44869</c:v>
                </c:pt>
                <c:pt idx="25">
                  <c:v>44870</c:v>
                </c:pt>
                <c:pt idx="26">
                  <c:v>44871</c:v>
                </c:pt>
                <c:pt idx="27">
                  <c:v>44872</c:v>
                </c:pt>
                <c:pt idx="28">
                  <c:v>44873</c:v>
                </c:pt>
                <c:pt idx="29">
                  <c:v>44874</c:v>
                </c:pt>
                <c:pt idx="30">
                  <c:v>44875</c:v>
                </c:pt>
                <c:pt idx="31">
                  <c:v>44876</c:v>
                </c:pt>
                <c:pt idx="32">
                  <c:v>44877</c:v>
                </c:pt>
                <c:pt idx="33">
                  <c:v>44878</c:v>
                </c:pt>
                <c:pt idx="34">
                  <c:v>44879</c:v>
                </c:pt>
                <c:pt idx="35">
                  <c:v>44880</c:v>
                </c:pt>
                <c:pt idx="36">
                  <c:v>44881</c:v>
                </c:pt>
                <c:pt idx="39">
                  <c:v>44882</c:v>
                </c:pt>
                <c:pt idx="40">
                  <c:v>44883</c:v>
                </c:pt>
                <c:pt idx="41">
                  <c:v>44884</c:v>
                </c:pt>
                <c:pt idx="42">
                  <c:v>44885</c:v>
                </c:pt>
                <c:pt idx="43">
                  <c:v>44886</c:v>
                </c:pt>
                <c:pt idx="44">
                  <c:v>44887</c:v>
                </c:pt>
                <c:pt idx="45">
                  <c:v>44888</c:v>
                </c:pt>
                <c:pt idx="46">
                  <c:v>44889</c:v>
                </c:pt>
                <c:pt idx="47">
                  <c:v>44890</c:v>
                </c:pt>
                <c:pt idx="48">
                  <c:v>44891</c:v>
                </c:pt>
                <c:pt idx="49">
                  <c:v>44892</c:v>
                </c:pt>
                <c:pt idx="50">
                  <c:v>44893</c:v>
                </c:pt>
                <c:pt idx="51">
                  <c:v>44894</c:v>
                </c:pt>
                <c:pt idx="52">
                  <c:v>44895</c:v>
                </c:pt>
                <c:pt idx="53">
                  <c:v>44896</c:v>
                </c:pt>
                <c:pt idx="54">
                  <c:v>44897</c:v>
                </c:pt>
                <c:pt idx="55">
                  <c:v>44898</c:v>
                </c:pt>
                <c:pt idx="56">
                  <c:v>44899</c:v>
                </c:pt>
                <c:pt idx="57">
                  <c:v>44900</c:v>
                </c:pt>
                <c:pt idx="58">
                  <c:v>44901</c:v>
                </c:pt>
                <c:pt idx="59">
                  <c:v>44902</c:v>
                </c:pt>
                <c:pt idx="60">
                  <c:v>44903</c:v>
                </c:pt>
                <c:pt idx="61">
                  <c:v>44904</c:v>
                </c:pt>
                <c:pt idx="62">
                  <c:v>44905</c:v>
                </c:pt>
                <c:pt idx="63">
                  <c:v>44906</c:v>
                </c:pt>
                <c:pt idx="64">
                  <c:v>44907</c:v>
                </c:pt>
                <c:pt idx="65">
                  <c:v>44908</c:v>
                </c:pt>
                <c:pt idx="66">
                  <c:v>44909</c:v>
                </c:pt>
                <c:pt idx="67">
                  <c:v>44910</c:v>
                </c:pt>
                <c:pt idx="68">
                  <c:v>44911</c:v>
                </c:pt>
                <c:pt idx="69">
                  <c:v>44912</c:v>
                </c:pt>
                <c:pt idx="70">
                  <c:v>44913</c:v>
                </c:pt>
                <c:pt idx="71">
                  <c:v>44914</c:v>
                </c:pt>
                <c:pt idx="72">
                  <c:v>44915</c:v>
                </c:pt>
                <c:pt idx="73">
                  <c:v>44916</c:v>
                </c:pt>
                <c:pt idx="74">
                  <c:v>44917</c:v>
                </c:pt>
                <c:pt idx="75">
                  <c:v>44918</c:v>
                </c:pt>
                <c:pt idx="76">
                  <c:v>44919</c:v>
                </c:pt>
                <c:pt idx="77">
                  <c:v>44920</c:v>
                </c:pt>
                <c:pt idx="78">
                  <c:v>44921</c:v>
                </c:pt>
                <c:pt idx="79">
                  <c:v>44922</c:v>
                </c:pt>
                <c:pt idx="80">
                  <c:v>44923</c:v>
                </c:pt>
                <c:pt idx="81">
                  <c:v>44924</c:v>
                </c:pt>
                <c:pt idx="82">
                  <c:v>44925</c:v>
                </c:pt>
                <c:pt idx="83">
                  <c:v>44926</c:v>
                </c:pt>
                <c:pt idx="84">
                  <c:v>44927</c:v>
                </c:pt>
                <c:pt idx="85">
                  <c:v>44928</c:v>
                </c:pt>
                <c:pt idx="86">
                  <c:v>44929</c:v>
                </c:pt>
                <c:pt idx="87">
                  <c:v>44930</c:v>
                </c:pt>
                <c:pt idx="88">
                  <c:v>44931</c:v>
                </c:pt>
                <c:pt idx="89">
                  <c:v>44932</c:v>
                </c:pt>
                <c:pt idx="90">
                  <c:v>44933</c:v>
                </c:pt>
                <c:pt idx="91">
                  <c:v>44934</c:v>
                </c:pt>
                <c:pt idx="92">
                  <c:v>44935</c:v>
                </c:pt>
                <c:pt idx="93">
                  <c:v>44936</c:v>
                </c:pt>
                <c:pt idx="94">
                  <c:v>44937</c:v>
                </c:pt>
                <c:pt idx="95">
                  <c:v>44938</c:v>
                </c:pt>
                <c:pt idx="96">
                  <c:v>44939</c:v>
                </c:pt>
                <c:pt idx="97">
                  <c:v>44940</c:v>
                </c:pt>
                <c:pt idx="98">
                  <c:v>44941</c:v>
                </c:pt>
                <c:pt idx="99">
                  <c:v>44942</c:v>
                </c:pt>
                <c:pt idx="100">
                  <c:v>44943</c:v>
                </c:pt>
                <c:pt idx="101">
                  <c:v>44944</c:v>
                </c:pt>
                <c:pt idx="102">
                  <c:v>44945</c:v>
                </c:pt>
                <c:pt idx="103">
                  <c:v>44946</c:v>
                </c:pt>
                <c:pt idx="104">
                  <c:v>44947</c:v>
                </c:pt>
                <c:pt idx="105">
                  <c:v>44948</c:v>
                </c:pt>
                <c:pt idx="106">
                  <c:v>44949</c:v>
                </c:pt>
                <c:pt idx="107">
                  <c:v>44950</c:v>
                </c:pt>
                <c:pt idx="108">
                  <c:v>44951</c:v>
                </c:pt>
                <c:pt idx="109">
                  <c:v>44952</c:v>
                </c:pt>
                <c:pt idx="110">
                  <c:v>44953</c:v>
                </c:pt>
                <c:pt idx="111">
                  <c:v>44954</c:v>
                </c:pt>
                <c:pt idx="112">
                  <c:v>44955</c:v>
                </c:pt>
                <c:pt idx="113">
                  <c:v>44956</c:v>
                </c:pt>
                <c:pt idx="114">
                  <c:v>44957</c:v>
                </c:pt>
                <c:pt idx="115">
                  <c:v>44958</c:v>
                </c:pt>
                <c:pt idx="116">
                  <c:v>44959</c:v>
                </c:pt>
                <c:pt idx="117">
                  <c:v>44960</c:v>
                </c:pt>
                <c:pt idx="118">
                  <c:v>44961</c:v>
                </c:pt>
                <c:pt idx="119">
                  <c:v>44962</c:v>
                </c:pt>
                <c:pt idx="120">
                  <c:v>44963</c:v>
                </c:pt>
                <c:pt idx="121">
                  <c:v>44964</c:v>
                </c:pt>
                <c:pt idx="122">
                  <c:v>44965</c:v>
                </c:pt>
                <c:pt idx="123">
                  <c:v>44966</c:v>
                </c:pt>
                <c:pt idx="124">
                  <c:v>44967</c:v>
                </c:pt>
                <c:pt idx="125">
                  <c:v>44968</c:v>
                </c:pt>
                <c:pt idx="126">
                  <c:v>44969</c:v>
                </c:pt>
                <c:pt idx="127">
                  <c:v>44970</c:v>
                </c:pt>
                <c:pt idx="128">
                  <c:v>44971</c:v>
                </c:pt>
                <c:pt idx="129">
                  <c:v>44972</c:v>
                </c:pt>
                <c:pt idx="130">
                  <c:v>44973</c:v>
                </c:pt>
                <c:pt idx="131">
                  <c:v>44974</c:v>
                </c:pt>
                <c:pt idx="132">
                  <c:v>44975</c:v>
                </c:pt>
                <c:pt idx="133">
                  <c:v>44976</c:v>
                </c:pt>
                <c:pt idx="134">
                  <c:v>44977</c:v>
                </c:pt>
                <c:pt idx="135">
                  <c:v>44978</c:v>
                </c:pt>
                <c:pt idx="136">
                  <c:v>44979</c:v>
                </c:pt>
                <c:pt idx="137">
                  <c:v>44980</c:v>
                </c:pt>
                <c:pt idx="138">
                  <c:v>44981</c:v>
                </c:pt>
                <c:pt idx="139">
                  <c:v>44982</c:v>
                </c:pt>
                <c:pt idx="140">
                  <c:v>44983</c:v>
                </c:pt>
                <c:pt idx="141">
                  <c:v>44984</c:v>
                </c:pt>
                <c:pt idx="142">
                  <c:v>44985</c:v>
                </c:pt>
                <c:pt idx="143">
                  <c:v>44986</c:v>
                </c:pt>
                <c:pt idx="144">
                  <c:v>44987</c:v>
                </c:pt>
                <c:pt idx="145">
                  <c:v>44988</c:v>
                </c:pt>
                <c:pt idx="146">
                  <c:v>44989</c:v>
                </c:pt>
                <c:pt idx="147">
                  <c:v>44990</c:v>
                </c:pt>
                <c:pt idx="148">
                  <c:v>44991</c:v>
                </c:pt>
                <c:pt idx="149">
                  <c:v>44992</c:v>
                </c:pt>
                <c:pt idx="150">
                  <c:v>44993</c:v>
                </c:pt>
                <c:pt idx="151">
                  <c:v>44994</c:v>
                </c:pt>
                <c:pt idx="152">
                  <c:v>44995</c:v>
                </c:pt>
                <c:pt idx="153">
                  <c:v>44996</c:v>
                </c:pt>
                <c:pt idx="154">
                  <c:v>44997</c:v>
                </c:pt>
                <c:pt idx="155">
                  <c:v>44998</c:v>
                </c:pt>
                <c:pt idx="156">
                  <c:v>44999</c:v>
                </c:pt>
                <c:pt idx="157">
                  <c:v>45000</c:v>
                </c:pt>
                <c:pt idx="158">
                  <c:v>45001</c:v>
                </c:pt>
                <c:pt idx="159">
                  <c:v>45002</c:v>
                </c:pt>
                <c:pt idx="160">
                  <c:v>45003</c:v>
                </c:pt>
                <c:pt idx="161">
                  <c:v>45004</c:v>
                </c:pt>
                <c:pt idx="162">
                  <c:v>45005</c:v>
                </c:pt>
                <c:pt idx="163">
                  <c:v>45006</c:v>
                </c:pt>
                <c:pt idx="164">
                  <c:v>45007</c:v>
                </c:pt>
                <c:pt idx="165">
                  <c:v>45008</c:v>
                </c:pt>
                <c:pt idx="166">
                  <c:v>45009</c:v>
                </c:pt>
                <c:pt idx="167">
                  <c:v>45010</c:v>
                </c:pt>
                <c:pt idx="168">
                  <c:v>45011</c:v>
                </c:pt>
                <c:pt idx="169">
                  <c:v>45012</c:v>
                </c:pt>
                <c:pt idx="170">
                  <c:v>45013</c:v>
                </c:pt>
                <c:pt idx="171">
                  <c:v>45014</c:v>
                </c:pt>
                <c:pt idx="172">
                  <c:v>45015</c:v>
                </c:pt>
                <c:pt idx="173">
                  <c:v>45016</c:v>
                </c:pt>
                <c:pt idx="174">
                  <c:v>45017</c:v>
                </c:pt>
                <c:pt idx="175">
                  <c:v>45018</c:v>
                </c:pt>
                <c:pt idx="176">
                  <c:v>45019</c:v>
                </c:pt>
                <c:pt idx="177">
                  <c:v>45020</c:v>
                </c:pt>
                <c:pt idx="178">
                  <c:v>45021</c:v>
                </c:pt>
                <c:pt idx="179">
                  <c:v>45022</c:v>
                </c:pt>
                <c:pt idx="180">
                  <c:v>45023</c:v>
                </c:pt>
                <c:pt idx="181">
                  <c:v>45024</c:v>
                </c:pt>
                <c:pt idx="182">
                  <c:v>45025</c:v>
                </c:pt>
                <c:pt idx="183">
                  <c:v>45026</c:v>
                </c:pt>
                <c:pt idx="184">
                  <c:v>45027</c:v>
                </c:pt>
                <c:pt idx="185">
                  <c:v>45028</c:v>
                </c:pt>
                <c:pt idx="186">
                  <c:v>45029</c:v>
                </c:pt>
                <c:pt idx="187">
                  <c:v>45030</c:v>
                </c:pt>
                <c:pt idx="188">
                  <c:v>45031</c:v>
                </c:pt>
                <c:pt idx="189">
                  <c:v>45032</c:v>
                </c:pt>
                <c:pt idx="190">
                  <c:v>45033</c:v>
                </c:pt>
                <c:pt idx="191">
                  <c:v>45034</c:v>
                </c:pt>
                <c:pt idx="192">
                  <c:v>45035</c:v>
                </c:pt>
                <c:pt idx="193">
                  <c:v>45036</c:v>
                </c:pt>
                <c:pt idx="194">
                  <c:v>45037</c:v>
                </c:pt>
                <c:pt idx="195">
                  <c:v>45038</c:v>
                </c:pt>
                <c:pt idx="196">
                  <c:v>45039</c:v>
                </c:pt>
                <c:pt idx="197">
                  <c:v>45040</c:v>
                </c:pt>
                <c:pt idx="198">
                  <c:v>45041</c:v>
                </c:pt>
                <c:pt idx="199">
                  <c:v>45042</c:v>
                </c:pt>
                <c:pt idx="200">
                  <c:v>45043</c:v>
                </c:pt>
                <c:pt idx="201">
                  <c:v>45044</c:v>
                </c:pt>
                <c:pt idx="202">
                  <c:v>45045</c:v>
                </c:pt>
                <c:pt idx="203">
                  <c:v>45046</c:v>
                </c:pt>
                <c:pt idx="204">
                  <c:v>45047</c:v>
                </c:pt>
                <c:pt idx="205">
                  <c:v>45048</c:v>
                </c:pt>
                <c:pt idx="206">
                  <c:v>45049</c:v>
                </c:pt>
                <c:pt idx="207">
                  <c:v>45050</c:v>
                </c:pt>
                <c:pt idx="208">
                  <c:v>45051</c:v>
                </c:pt>
                <c:pt idx="209">
                  <c:v>45052</c:v>
                </c:pt>
                <c:pt idx="210">
                  <c:v>45053</c:v>
                </c:pt>
                <c:pt idx="211">
                  <c:v>45054</c:v>
                </c:pt>
                <c:pt idx="212">
                  <c:v>45055</c:v>
                </c:pt>
                <c:pt idx="213">
                  <c:v>45056</c:v>
                </c:pt>
                <c:pt idx="214">
                  <c:v>45057</c:v>
                </c:pt>
                <c:pt idx="215">
                  <c:v>45058</c:v>
                </c:pt>
                <c:pt idx="216">
                  <c:v>45059</c:v>
                </c:pt>
                <c:pt idx="217">
                  <c:v>45060</c:v>
                </c:pt>
                <c:pt idx="218">
                  <c:v>45061</c:v>
                </c:pt>
                <c:pt idx="219">
                  <c:v>45062</c:v>
                </c:pt>
                <c:pt idx="220">
                  <c:v>45063</c:v>
                </c:pt>
                <c:pt idx="221">
                  <c:v>45064</c:v>
                </c:pt>
                <c:pt idx="222">
                  <c:v>45065</c:v>
                </c:pt>
                <c:pt idx="223">
                  <c:v>45066</c:v>
                </c:pt>
                <c:pt idx="224">
                  <c:v>45067</c:v>
                </c:pt>
                <c:pt idx="225">
                  <c:v>45072</c:v>
                </c:pt>
                <c:pt idx="226">
                  <c:v>45073</c:v>
                </c:pt>
                <c:pt idx="227">
                  <c:v>45074</c:v>
                </c:pt>
              </c:numCache>
            </c:numRef>
          </c:cat>
          <c:val>
            <c:numRef>
              <c:f>'Daily Data'!$E$3:$E$230</c:f>
              <c:numCache>
                <c:formatCode>General</c:formatCode>
                <c:ptCount val="228"/>
                <c:pt idx="0">
                  <c:v>7.6</c:v>
                </c:pt>
                <c:pt idx="1">
                  <c:v>5</c:v>
                </c:pt>
                <c:pt idx="2">
                  <c:v>7.8</c:v>
                </c:pt>
                <c:pt idx="3">
                  <c:v>6.4</c:v>
                </c:pt>
                <c:pt idx="4">
                  <c:v>7.7</c:v>
                </c:pt>
                <c:pt idx="5">
                  <c:v>10</c:v>
                </c:pt>
                <c:pt idx="6">
                  <c:v>9.1999999999999993</c:v>
                </c:pt>
                <c:pt idx="7">
                  <c:v>10.199999999999999</c:v>
                </c:pt>
                <c:pt idx="8">
                  <c:v>6</c:v>
                </c:pt>
                <c:pt idx="9">
                  <c:v>1.1000000000000001</c:v>
                </c:pt>
                <c:pt idx="10">
                  <c:v>3.7</c:v>
                </c:pt>
                <c:pt idx="11">
                  <c:v>7</c:v>
                </c:pt>
                <c:pt idx="12">
                  <c:v>4.0999999999999996</c:v>
                </c:pt>
                <c:pt idx="13">
                  <c:v>5.2</c:v>
                </c:pt>
                <c:pt idx="14">
                  <c:v>6.6</c:v>
                </c:pt>
                <c:pt idx="15">
                  <c:v>7.3</c:v>
                </c:pt>
                <c:pt idx="16">
                  <c:v>4.2</c:v>
                </c:pt>
                <c:pt idx="17">
                  <c:v>6.1</c:v>
                </c:pt>
                <c:pt idx="18">
                  <c:v>3.8</c:v>
                </c:pt>
                <c:pt idx="19">
                  <c:v>4.3</c:v>
                </c:pt>
                <c:pt idx="20">
                  <c:v>4.5</c:v>
                </c:pt>
                <c:pt idx="21">
                  <c:v>3.9</c:v>
                </c:pt>
                <c:pt idx="22">
                  <c:v>3.9</c:v>
                </c:pt>
                <c:pt idx="23">
                  <c:v>4.2</c:v>
                </c:pt>
                <c:pt idx="24">
                  <c:v>6.7</c:v>
                </c:pt>
                <c:pt idx="25">
                  <c:v>1.5</c:v>
                </c:pt>
                <c:pt idx="26">
                  <c:v>1.8</c:v>
                </c:pt>
                <c:pt idx="27">
                  <c:v>2</c:v>
                </c:pt>
                <c:pt idx="28">
                  <c:v>4.7</c:v>
                </c:pt>
                <c:pt idx="29">
                  <c:v>5.2</c:v>
                </c:pt>
                <c:pt idx="30">
                  <c:v>2.2000000000000002</c:v>
                </c:pt>
                <c:pt idx="31">
                  <c:v>3.1</c:v>
                </c:pt>
                <c:pt idx="32">
                  <c:v>3.6</c:v>
                </c:pt>
                <c:pt idx="33">
                  <c:v>1.7</c:v>
                </c:pt>
                <c:pt idx="34">
                  <c:v>0.9</c:v>
                </c:pt>
                <c:pt idx="35">
                  <c:v>1.1000000000000001</c:v>
                </c:pt>
                <c:pt idx="36">
                  <c:v>3.2</c:v>
                </c:pt>
                <c:pt idx="39">
                  <c:v>0.7</c:v>
                </c:pt>
                <c:pt idx="40">
                  <c:v>2.8</c:v>
                </c:pt>
                <c:pt idx="41">
                  <c:v>3.4</c:v>
                </c:pt>
                <c:pt idx="42">
                  <c:v>3.1</c:v>
                </c:pt>
                <c:pt idx="43">
                  <c:v>0.6</c:v>
                </c:pt>
                <c:pt idx="44">
                  <c:v>2.2000000000000002</c:v>
                </c:pt>
                <c:pt idx="45">
                  <c:v>3</c:v>
                </c:pt>
                <c:pt idx="46">
                  <c:v>2.1</c:v>
                </c:pt>
                <c:pt idx="47">
                  <c:v>4.4000000000000004</c:v>
                </c:pt>
                <c:pt idx="48">
                  <c:v>2</c:v>
                </c:pt>
                <c:pt idx="49">
                  <c:v>2.2999999999999998</c:v>
                </c:pt>
                <c:pt idx="50">
                  <c:v>1.6</c:v>
                </c:pt>
                <c:pt idx="51">
                  <c:v>0.6</c:v>
                </c:pt>
                <c:pt idx="52">
                  <c:v>1.2</c:v>
                </c:pt>
                <c:pt idx="53">
                  <c:v>0.9</c:v>
                </c:pt>
                <c:pt idx="54">
                  <c:v>2</c:v>
                </c:pt>
                <c:pt idx="55">
                  <c:v>1.8</c:v>
                </c:pt>
                <c:pt idx="56">
                  <c:v>1</c:v>
                </c:pt>
                <c:pt idx="57">
                  <c:v>1.4</c:v>
                </c:pt>
                <c:pt idx="58">
                  <c:v>1.6</c:v>
                </c:pt>
                <c:pt idx="59">
                  <c:v>3</c:v>
                </c:pt>
                <c:pt idx="60">
                  <c:v>3.7</c:v>
                </c:pt>
                <c:pt idx="61">
                  <c:v>3.3</c:v>
                </c:pt>
                <c:pt idx="62">
                  <c:v>2.7</c:v>
                </c:pt>
                <c:pt idx="63">
                  <c:v>0.6</c:v>
                </c:pt>
                <c:pt idx="64">
                  <c:v>0.8</c:v>
                </c:pt>
                <c:pt idx="65">
                  <c:v>1.9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2.4</c:v>
                </c:pt>
                <c:pt idx="70">
                  <c:v>0.5</c:v>
                </c:pt>
                <c:pt idx="71">
                  <c:v>0.7</c:v>
                </c:pt>
                <c:pt idx="72">
                  <c:v>3.1</c:v>
                </c:pt>
                <c:pt idx="73">
                  <c:v>2.6</c:v>
                </c:pt>
                <c:pt idx="74">
                  <c:v>0.7</c:v>
                </c:pt>
                <c:pt idx="75">
                  <c:v>0.6</c:v>
                </c:pt>
                <c:pt idx="76">
                  <c:v>2.8</c:v>
                </c:pt>
                <c:pt idx="77">
                  <c:v>1.9</c:v>
                </c:pt>
                <c:pt idx="78">
                  <c:v>3.2</c:v>
                </c:pt>
                <c:pt idx="79">
                  <c:v>0.7</c:v>
                </c:pt>
                <c:pt idx="80">
                  <c:v>0.9</c:v>
                </c:pt>
                <c:pt idx="81">
                  <c:v>2.7</c:v>
                </c:pt>
                <c:pt idx="82">
                  <c:v>1.8</c:v>
                </c:pt>
                <c:pt idx="83">
                  <c:v>0.7</c:v>
                </c:pt>
                <c:pt idx="84">
                  <c:v>2.2000000000000002</c:v>
                </c:pt>
                <c:pt idx="85">
                  <c:v>3</c:v>
                </c:pt>
                <c:pt idx="86">
                  <c:v>0.9</c:v>
                </c:pt>
                <c:pt idx="87">
                  <c:v>1.7</c:v>
                </c:pt>
                <c:pt idx="88">
                  <c:v>1.1000000000000001</c:v>
                </c:pt>
                <c:pt idx="89">
                  <c:v>1.7</c:v>
                </c:pt>
                <c:pt idx="90">
                  <c:v>1.9</c:v>
                </c:pt>
                <c:pt idx="91">
                  <c:v>1.7</c:v>
                </c:pt>
                <c:pt idx="92">
                  <c:v>2.1</c:v>
                </c:pt>
                <c:pt idx="93">
                  <c:v>0.5</c:v>
                </c:pt>
                <c:pt idx="94">
                  <c:v>1.8</c:v>
                </c:pt>
                <c:pt idx="95">
                  <c:v>1.7</c:v>
                </c:pt>
                <c:pt idx="96">
                  <c:v>1.9</c:v>
                </c:pt>
                <c:pt idx="97">
                  <c:v>1.4</c:v>
                </c:pt>
                <c:pt idx="98">
                  <c:v>1.7</c:v>
                </c:pt>
                <c:pt idx="99">
                  <c:v>2.9</c:v>
                </c:pt>
                <c:pt idx="100">
                  <c:v>3.9</c:v>
                </c:pt>
                <c:pt idx="101">
                  <c:v>3.5</c:v>
                </c:pt>
                <c:pt idx="102">
                  <c:v>3.6</c:v>
                </c:pt>
                <c:pt idx="103">
                  <c:v>4.9000000000000004</c:v>
                </c:pt>
                <c:pt idx="104">
                  <c:v>3.3</c:v>
                </c:pt>
                <c:pt idx="105">
                  <c:v>2.9</c:v>
                </c:pt>
                <c:pt idx="106">
                  <c:v>3.8</c:v>
                </c:pt>
                <c:pt idx="107">
                  <c:v>5</c:v>
                </c:pt>
                <c:pt idx="108">
                  <c:v>2.1</c:v>
                </c:pt>
                <c:pt idx="109">
                  <c:v>2.4</c:v>
                </c:pt>
                <c:pt idx="110">
                  <c:v>1.9</c:v>
                </c:pt>
                <c:pt idx="111">
                  <c:v>3.3</c:v>
                </c:pt>
                <c:pt idx="112">
                  <c:v>4.8</c:v>
                </c:pt>
                <c:pt idx="113">
                  <c:v>4.9000000000000004</c:v>
                </c:pt>
                <c:pt idx="114">
                  <c:v>5.7</c:v>
                </c:pt>
                <c:pt idx="115">
                  <c:v>1.7</c:v>
                </c:pt>
                <c:pt idx="116">
                  <c:v>2.8</c:v>
                </c:pt>
                <c:pt idx="117">
                  <c:v>2.9</c:v>
                </c:pt>
                <c:pt idx="118">
                  <c:v>2.2999999999999998</c:v>
                </c:pt>
                <c:pt idx="119">
                  <c:v>6.4</c:v>
                </c:pt>
                <c:pt idx="120">
                  <c:v>7.6</c:v>
                </c:pt>
                <c:pt idx="121">
                  <c:v>7.2</c:v>
                </c:pt>
                <c:pt idx="122">
                  <c:v>7</c:v>
                </c:pt>
                <c:pt idx="123">
                  <c:v>7.6</c:v>
                </c:pt>
                <c:pt idx="124">
                  <c:v>3.8</c:v>
                </c:pt>
                <c:pt idx="125">
                  <c:v>2.6</c:v>
                </c:pt>
                <c:pt idx="126">
                  <c:v>2.2000000000000002</c:v>
                </c:pt>
                <c:pt idx="127">
                  <c:v>6.5</c:v>
                </c:pt>
                <c:pt idx="128">
                  <c:v>5.6</c:v>
                </c:pt>
                <c:pt idx="129">
                  <c:v>5</c:v>
                </c:pt>
                <c:pt idx="130">
                  <c:v>2.7</c:v>
                </c:pt>
                <c:pt idx="131">
                  <c:v>4.9000000000000004</c:v>
                </c:pt>
                <c:pt idx="132">
                  <c:v>4</c:v>
                </c:pt>
                <c:pt idx="133">
                  <c:v>7.2</c:v>
                </c:pt>
                <c:pt idx="134">
                  <c:v>6.3</c:v>
                </c:pt>
                <c:pt idx="135">
                  <c:v>6</c:v>
                </c:pt>
                <c:pt idx="136">
                  <c:v>4.2</c:v>
                </c:pt>
                <c:pt idx="137">
                  <c:v>9.9</c:v>
                </c:pt>
                <c:pt idx="138">
                  <c:v>7</c:v>
                </c:pt>
                <c:pt idx="139">
                  <c:v>5</c:v>
                </c:pt>
                <c:pt idx="140">
                  <c:v>8.6999999999999993</c:v>
                </c:pt>
                <c:pt idx="141">
                  <c:v>5.2</c:v>
                </c:pt>
                <c:pt idx="142">
                  <c:v>3.4</c:v>
                </c:pt>
                <c:pt idx="143">
                  <c:v>5.2</c:v>
                </c:pt>
                <c:pt idx="144">
                  <c:v>5.2</c:v>
                </c:pt>
                <c:pt idx="145">
                  <c:v>3.1</c:v>
                </c:pt>
                <c:pt idx="146">
                  <c:v>3.8</c:v>
                </c:pt>
                <c:pt idx="147">
                  <c:v>2.7</c:v>
                </c:pt>
                <c:pt idx="148">
                  <c:v>4.4000000000000004</c:v>
                </c:pt>
                <c:pt idx="149">
                  <c:v>11</c:v>
                </c:pt>
                <c:pt idx="150">
                  <c:v>4.5</c:v>
                </c:pt>
                <c:pt idx="151">
                  <c:v>0.8</c:v>
                </c:pt>
                <c:pt idx="152">
                  <c:v>11.6</c:v>
                </c:pt>
                <c:pt idx="153">
                  <c:v>8.6</c:v>
                </c:pt>
                <c:pt idx="154">
                  <c:v>8.8000000000000007</c:v>
                </c:pt>
                <c:pt idx="155">
                  <c:v>5</c:v>
                </c:pt>
                <c:pt idx="156">
                  <c:v>9.9</c:v>
                </c:pt>
                <c:pt idx="157">
                  <c:v>6.5</c:v>
                </c:pt>
                <c:pt idx="158">
                  <c:v>3.6</c:v>
                </c:pt>
                <c:pt idx="159">
                  <c:v>10</c:v>
                </c:pt>
                <c:pt idx="160">
                  <c:v>7.7</c:v>
                </c:pt>
                <c:pt idx="161">
                  <c:v>8.6999999999999993</c:v>
                </c:pt>
                <c:pt idx="162">
                  <c:v>5.8</c:v>
                </c:pt>
                <c:pt idx="163">
                  <c:v>9.4</c:v>
                </c:pt>
                <c:pt idx="164">
                  <c:v>12.2</c:v>
                </c:pt>
                <c:pt idx="165">
                  <c:v>11.3</c:v>
                </c:pt>
                <c:pt idx="166">
                  <c:v>13.1</c:v>
                </c:pt>
                <c:pt idx="167">
                  <c:v>10.9</c:v>
                </c:pt>
                <c:pt idx="168">
                  <c:v>5.9</c:v>
                </c:pt>
                <c:pt idx="169">
                  <c:v>5.7</c:v>
                </c:pt>
                <c:pt idx="170">
                  <c:v>3.1</c:v>
                </c:pt>
                <c:pt idx="171">
                  <c:v>5.7</c:v>
                </c:pt>
                <c:pt idx="172">
                  <c:v>11.8</c:v>
                </c:pt>
                <c:pt idx="173">
                  <c:v>5.3</c:v>
                </c:pt>
                <c:pt idx="174">
                  <c:v>5.6</c:v>
                </c:pt>
                <c:pt idx="175">
                  <c:v>15.5</c:v>
                </c:pt>
                <c:pt idx="176">
                  <c:v>20.100000000000001</c:v>
                </c:pt>
                <c:pt idx="177">
                  <c:v>19.7</c:v>
                </c:pt>
                <c:pt idx="178">
                  <c:v>5.5</c:v>
                </c:pt>
                <c:pt idx="179">
                  <c:v>15</c:v>
                </c:pt>
                <c:pt idx="180">
                  <c:v>21.1</c:v>
                </c:pt>
                <c:pt idx="181">
                  <c:v>19.3</c:v>
                </c:pt>
                <c:pt idx="182">
                  <c:v>12.6</c:v>
                </c:pt>
                <c:pt idx="183">
                  <c:v>12.4</c:v>
                </c:pt>
                <c:pt idx="184">
                  <c:v>12.3</c:v>
                </c:pt>
                <c:pt idx="185">
                  <c:v>14.3</c:v>
                </c:pt>
                <c:pt idx="186">
                  <c:v>13.7</c:v>
                </c:pt>
                <c:pt idx="187">
                  <c:v>7.4</c:v>
                </c:pt>
                <c:pt idx="188">
                  <c:v>13.3</c:v>
                </c:pt>
                <c:pt idx="189">
                  <c:v>7.5</c:v>
                </c:pt>
                <c:pt idx="190">
                  <c:v>11.7</c:v>
                </c:pt>
                <c:pt idx="191">
                  <c:v>21.1</c:v>
                </c:pt>
                <c:pt idx="192">
                  <c:v>16.7</c:v>
                </c:pt>
                <c:pt idx="193">
                  <c:v>22.8</c:v>
                </c:pt>
                <c:pt idx="194">
                  <c:v>7.3</c:v>
                </c:pt>
                <c:pt idx="195">
                  <c:v>16.600000000000001</c:v>
                </c:pt>
                <c:pt idx="196">
                  <c:v>5.5</c:v>
                </c:pt>
                <c:pt idx="197">
                  <c:v>11.2</c:v>
                </c:pt>
                <c:pt idx="198">
                  <c:v>18.3</c:v>
                </c:pt>
                <c:pt idx="199">
                  <c:v>14.8</c:v>
                </c:pt>
                <c:pt idx="200">
                  <c:v>6.5</c:v>
                </c:pt>
                <c:pt idx="201">
                  <c:v>9.6</c:v>
                </c:pt>
                <c:pt idx="202">
                  <c:v>14.1</c:v>
                </c:pt>
                <c:pt idx="203">
                  <c:v>13.2</c:v>
                </c:pt>
                <c:pt idx="204">
                  <c:v>15.2</c:v>
                </c:pt>
                <c:pt idx="205">
                  <c:v>14.7</c:v>
                </c:pt>
                <c:pt idx="206">
                  <c:v>22.3</c:v>
                </c:pt>
                <c:pt idx="207">
                  <c:v>16.7</c:v>
                </c:pt>
                <c:pt idx="208">
                  <c:v>15.5</c:v>
                </c:pt>
                <c:pt idx="209">
                  <c:v>9</c:v>
                </c:pt>
                <c:pt idx="210">
                  <c:v>20.8</c:v>
                </c:pt>
                <c:pt idx="211">
                  <c:v>5.8</c:v>
                </c:pt>
                <c:pt idx="212">
                  <c:v>12.8</c:v>
                </c:pt>
                <c:pt idx="213">
                  <c:v>13.8</c:v>
                </c:pt>
                <c:pt idx="214">
                  <c:v>15.9</c:v>
                </c:pt>
                <c:pt idx="215">
                  <c:v>8.5</c:v>
                </c:pt>
                <c:pt idx="216">
                  <c:v>20.3</c:v>
                </c:pt>
                <c:pt idx="217">
                  <c:v>18.7</c:v>
                </c:pt>
                <c:pt idx="218">
                  <c:v>21.8</c:v>
                </c:pt>
                <c:pt idx="219">
                  <c:v>19</c:v>
                </c:pt>
                <c:pt idx="220">
                  <c:v>15.5</c:v>
                </c:pt>
                <c:pt idx="221">
                  <c:v>16.8</c:v>
                </c:pt>
                <c:pt idx="222">
                  <c:v>14.9</c:v>
                </c:pt>
                <c:pt idx="223">
                  <c:v>27</c:v>
                </c:pt>
                <c:pt idx="224">
                  <c:v>25.5</c:v>
                </c:pt>
                <c:pt idx="225">
                  <c:v>26.3</c:v>
                </c:pt>
                <c:pt idx="226">
                  <c:v>27.3</c:v>
                </c:pt>
                <c:pt idx="227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E-42ED-B94D-E59041A0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423247"/>
        <c:axId val="1317423727"/>
      </c:lineChart>
      <c:dateAx>
        <c:axId val="13174232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23727"/>
        <c:crosses val="autoZero"/>
        <c:auto val="1"/>
        <c:lblOffset val="100"/>
        <c:baseTimeUnit val="days"/>
        <c:majorUnit val="20"/>
        <c:minorUnit val="30"/>
      </c:dateAx>
      <c:valAx>
        <c:axId val="13174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23247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'Daily Data'!$E$2</c:f>
              <c:strCache>
                <c:ptCount val="1"/>
                <c:pt idx="0">
                  <c:v>Generated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'Daily Data'!$B$3:$B$234</c:f>
              <c:numCache>
                <c:formatCode>m/d/yyyy</c:formatCode>
                <c:ptCount val="232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44860</c:v>
                </c:pt>
                <c:pt idx="16">
                  <c:v>44861</c:v>
                </c:pt>
                <c:pt idx="17">
                  <c:v>44862</c:v>
                </c:pt>
                <c:pt idx="18">
                  <c:v>44863</c:v>
                </c:pt>
                <c:pt idx="19">
                  <c:v>44864</c:v>
                </c:pt>
                <c:pt idx="20">
                  <c:v>44865</c:v>
                </c:pt>
                <c:pt idx="21">
                  <c:v>44866</c:v>
                </c:pt>
                <c:pt idx="22">
                  <c:v>44867</c:v>
                </c:pt>
                <c:pt idx="23">
                  <c:v>44868</c:v>
                </c:pt>
                <c:pt idx="24">
                  <c:v>44869</c:v>
                </c:pt>
                <c:pt idx="25">
                  <c:v>44870</c:v>
                </c:pt>
                <c:pt idx="26">
                  <c:v>44871</c:v>
                </c:pt>
                <c:pt idx="27">
                  <c:v>44872</c:v>
                </c:pt>
                <c:pt idx="28">
                  <c:v>44873</c:v>
                </c:pt>
                <c:pt idx="29">
                  <c:v>44874</c:v>
                </c:pt>
                <c:pt idx="30">
                  <c:v>44875</c:v>
                </c:pt>
                <c:pt idx="31">
                  <c:v>44876</c:v>
                </c:pt>
                <c:pt idx="32">
                  <c:v>44877</c:v>
                </c:pt>
                <c:pt idx="33">
                  <c:v>44878</c:v>
                </c:pt>
                <c:pt idx="34">
                  <c:v>44879</c:v>
                </c:pt>
                <c:pt idx="35">
                  <c:v>44880</c:v>
                </c:pt>
                <c:pt idx="36">
                  <c:v>44881</c:v>
                </c:pt>
                <c:pt idx="39">
                  <c:v>44882</c:v>
                </c:pt>
                <c:pt idx="40">
                  <c:v>44883</c:v>
                </c:pt>
                <c:pt idx="41">
                  <c:v>44884</c:v>
                </c:pt>
                <c:pt idx="42">
                  <c:v>44885</c:v>
                </c:pt>
                <c:pt idx="43">
                  <c:v>44886</c:v>
                </c:pt>
                <c:pt idx="44">
                  <c:v>44887</c:v>
                </c:pt>
                <c:pt idx="45">
                  <c:v>44888</c:v>
                </c:pt>
                <c:pt idx="46">
                  <c:v>44889</c:v>
                </c:pt>
                <c:pt idx="47">
                  <c:v>44890</c:v>
                </c:pt>
                <c:pt idx="48">
                  <c:v>44891</c:v>
                </c:pt>
                <c:pt idx="49">
                  <c:v>44892</c:v>
                </c:pt>
                <c:pt idx="50">
                  <c:v>44893</c:v>
                </c:pt>
                <c:pt idx="51">
                  <c:v>44894</c:v>
                </c:pt>
                <c:pt idx="52">
                  <c:v>44895</c:v>
                </c:pt>
                <c:pt idx="53">
                  <c:v>44896</c:v>
                </c:pt>
                <c:pt idx="54">
                  <c:v>44897</c:v>
                </c:pt>
                <c:pt idx="55">
                  <c:v>44898</c:v>
                </c:pt>
                <c:pt idx="56">
                  <c:v>44899</c:v>
                </c:pt>
                <c:pt idx="57">
                  <c:v>44900</c:v>
                </c:pt>
                <c:pt idx="58">
                  <c:v>44901</c:v>
                </c:pt>
                <c:pt idx="59">
                  <c:v>44902</c:v>
                </c:pt>
                <c:pt idx="60">
                  <c:v>44903</c:v>
                </c:pt>
                <c:pt idx="61">
                  <c:v>44904</c:v>
                </c:pt>
                <c:pt idx="62">
                  <c:v>44905</c:v>
                </c:pt>
                <c:pt idx="63">
                  <c:v>44906</c:v>
                </c:pt>
                <c:pt idx="64">
                  <c:v>44907</c:v>
                </c:pt>
                <c:pt idx="65">
                  <c:v>44908</c:v>
                </c:pt>
                <c:pt idx="66">
                  <c:v>44909</c:v>
                </c:pt>
                <c:pt idx="67">
                  <c:v>44910</c:v>
                </c:pt>
                <c:pt idx="68">
                  <c:v>44911</c:v>
                </c:pt>
                <c:pt idx="69">
                  <c:v>44912</c:v>
                </c:pt>
                <c:pt idx="70">
                  <c:v>44913</c:v>
                </c:pt>
                <c:pt idx="71">
                  <c:v>44914</c:v>
                </c:pt>
                <c:pt idx="72">
                  <c:v>44915</c:v>
                </c:pt>
                <c:pt idx="73">
                  <c:v>44916</c:v>
                </c:pt>
                <c:pt idx="74">
                  <c:v>44917</c:v>
                </c:pt>
                <c:pt idx="75">
                  <c:v>44918</c:v>
                </c:pt>
                <c:pt idx="76">
                  <c:v>44919</c:v>
                </c:pt>
                <c:pt idx="77">
                  <c:v>44920</c:v>
                </c:pt>
                <c:pt idx="78">
                  <c:v>44921</c:v>
                </c:pt>
                <c:pt idx="79">
                  <c:v>44922</c:v>
                </c:pt>
                <c:pt idx="80">
                  <c:v>44923</c:v>
                </c:pt>
                <c:pt idx="81">
                  <c:v>44924</c:v>
                </c:pt>
                <c:pt idx="82">
                  <c:v>44925</c:v>
                </c:pt>
                <c:pt idx="83">
                  <c:v>44926</c:v>
                </c:pt>
                <c:pt idx="84">
                  <c:v>44927</c:v>
                </c:pt>
                <c:pt idx="85">
                  <c:v>44928</c:v>
                </c:pt>
                <c:pt idx="86">
                  <c:v>44929</c:v>
                </c:pt>
                <c:pt idx="87">
                  <c:v>44930</c:v>
                </c:pt>
                <c:pt idx="88">
                  <c:v>44931</c:v>
                </c:pt>
                <c:pt idx="89">
                  <c:v>44932</c:v>
                </c:pt>
                <c:pt idx="90">
                  <c:v>44933</c:v>
                </c:pt>
                <c:pt idx="91">
                  <c:v>44934</c:v>
                </c:pt>
                <c:pt idx="92">
                  <c:v>44935</c:v>
                </c:pt>
                <c:pt idx="93">
                  <c:v>44936</c:v>
                </c:pt>
                <c:pt idx="94">
                  <c:v>44937</c:v>
                </c:pt>
                <c:pt idx="95">
                  <c:v>44938</c:v>
                </c:pt>
                <c:pt idx="96">
                  <c:v>44939</c:v>
                </c:pt>
                <c:pt idx="97">
                  <c:v>44940</c:v>
                </c:pt>
                <c:pt idx="98">
                  <c:v>44941</c:v>
                </c:pt>
                <c:pt idx="99">
                  <c:v>44942</c:v>
                </c:pt>
                <c:pt idx="100">
                  <c:v>44943</c:v>
                </c:pt>
                <c:pt idx="101">
                  <c:v>44944</c:v>
                </c:pt>
                <c:pt idx="102">
                  <c:v>44945</c:v>
                </c:pt>
                <c:pt idx="103">
                  <c:v>44946</c:v>
                </c:pt>
                <c:pt idx="104">
                  <c:v>44947</c:v>
                </c:pt>
                <c:pt idx="105">
                  <c:v>44948</c:v>
                </c:pt>
                <c:pt idx="106">
                  <c:v>44949</c:v>
                </c:pt>
                <c:pt idx="107">
                  <c:v>44950</c:v>
                </c:pt>
                <c:pt idx="108">
                  <c:v>44951</c:v>
                </c:pt>
                <c:pt idx="109">
                  <c:v>44952</c:v>
                </c:pt>
                <c:pt idx="110">
                  <c:v>44953</c:v>
                </c:pt>
                <c:pt idx="111">
                  <c:v>44954</c:v>
                </c:pt>
                <c:pt idx="112">
                  <c:v>44955</c:v>
                </c:pt>
                <c:pt idx="113">
                  <c:v>44956</c:v>
                </c:pt>
                <c:pt idx="114">
                  <c:v>44957</c:v>
                </c:pt>
                <c:pt idx="115">
                  <c:v>44958</c:v>
                </c:pt>
                <c:pt idx="116">
                  <c:v>44959</c:v>
                </c:pt>
                <c:pt idx="117">
                  <c:v>44960</c:v>
                </c:pt>
                <c:pt idx="118">
                  <c:v>44961</c:v>
                </c:pt>
                <c:pt idx="119">
                  <c:v>44962</c:v>
                </c:pt>
                <c:pt idx="120">
                  <c:v>44963</c:v>
                </c:pt>
                <c:pt idx="121">
                  <c:v>44964</c:v>
                </c:pt>
                <c:pt idx="122">
                  <c:v>44965</c:v>
                </c:pt>
                <c:pt idx="123">
                  <c:v>44966</c:v>
                </c:pt>
                <c:pt idx="124">
                  <c:v>44967</c:v>
                </c:pt>
                <c:pt idx="125">
                  <c:v>44968</c:v>
                </c:pt>
                <c:pt idx="126">
                  <c:v>44969</c:v>
                </c:pt>
                <c:pt idx="127">
                  <c:v>44970</c:v>
                </c:pt>
                <c:pt idx="128">
                  <c:v>44971</c:v>
                </c:pt>
                <c:pt idx="129">
                  <c:v>44972</c:v>
                </c:pt>
                <c:pt idx="130">
                  <c:v>44973</c:v>
                </c:pt>
                <c:pt idx="131">
                  <c:v>44974</c:v>
                </c:pt>
                <c:pt idx="132">
                  <c:v>44975</c:v>
                </c:pt>
                <c:pt idx="133">
                  <c:v>44976</c:v>
                </c:pt>
                <c:pt idx="134">
                  <c:v>44977</c:v>
                </c:pt>
                <c:pt idx="135">
                  <c:v>44978</c:v>
                </c:pt>
                <c:pt idx="136">
                  <c:v>44979</c:v>
                </c:pt>
                <c:pt idx="137">
                  <c:v>44980</c:v>
                </c:pt>
                <c:pt idx="138">
                  <c:v>44981</c:v>
                </c:pt>
                <c:pt idx="139">
                  <c:v>44982</c:v>
                </c:pt>
                <c:pt idx="140">
                  <c:v>44983</c:v>
                </c:pt>
                <c:pt idx="141">
                  <c:v>44984</c:v>
                </c:pt>
                <c:pt idx="142">
                  <c:v>44985</c:v>
                </c:pt>
                <c:pt idx="143">
                  <c:v>44986</c:v>
                </c:pt>
                <c:pt idx="144">
                  <c:v>44987</c:v>
                </c:pt>
                <c:pt idx="145">
                  <c:v>44988</c:v>
                </c:pt>
                <c:pt idx="146">
                  <c:v>44989</c:v>
                </c:pt>
                <c:pt idx="147">
                  <c:v>44990</c:v>
                </c:pt>
                <c:pt idx="148">
                  <c:v>44991</c:v>
                </c:pt>
                <c:pt idx="149">
                  <c:v>44992</c:v>
                </c:pt>
                <c:pt idx="150">
                  <c:v>44993</c:v>
                </c:pt>
                <c:pt idx="151">
                  <c:v>44994</c:v>
                </c:pt>
                <c:pt idx="152">
                  <c:v>44995</c:v>
                </c:pt>
                <c:pt idx="153">
                  <c:v>44996</c:v>
                </c:pt>
                <c:pt idx="154">
                  <c:v>44997</c:v>
                </c:pt>
                <c:pt idx="155">
                  <c:v>44998</c:v>
                </c:pt>
                <c:pt idx="156">
                  <c:v>44999</c:v>
                </c:pt>
                <c:pt idx="157">
                  <c:v>45000</c:v>
                </c:pt>
                <c:pt idx="158">
                  <c:v>45001</c:v>
                </c:pt>
                <c:pt idx="159">
                  <c:v>45002</c:v>
                </c:pt>
                <c:pt idx="160">
                  <c:v>45003</c:v>
                </c:pt>
                <c:pt idx="161">
                  <c:v>45004</c:v>
                </c:pt>
                <c:pt idx="162">
                  <c:v>45005</c:v>
                </c:pt>
                <c:pt idx="163">
                  <c:v>45006</c:v>
                </c:pt>
                <c:pt idx="164">
                  <c:v>45007</c:v>
                </c:pt>
                <c:pt idx="165">
                  <c:v>45008</c:v>
                </c:pt>
                <c:pt idx="166">
                  <c:v>45009</c:v>
                </c:pt>
                <c:pt idx="167">
                  <c:v>45010</c:v>
                </c:pt>
                <c:pt idx="168">
                  <c:v>45011</c:v>
                </c:pt>
                <c:pt idx="169">
                  <c:v>45012</c:v>
                </c:pt>
                <c:pt idx="170">
                  <c:v>45013</c:v>
                </c:pt>
                <c:pt idx="171">
                  <c:v>45014</c:v>
                </c:pt>
                <c:pt idx="172">
                  <c:v>45015</c:v>
                </c:pt>
                <c:pt idx="173">
                  <c:v>45016</c:v>
                </c:pt>
                <c:pt idx="174">
                  <c:v>45017</c:v>
                </c:pt>
                <c:pt idx="175">
                  <c:v>45018</c:v>
                </c:pt>
                <c:pt idx="176">
                  <c:v>45019</c:v>
                </c:pt>
                <c:pt idx="177">
                  <c:v>45020</c:v>
                </c:pt>
                <c:pt idx="178">
                  <c:v>45021</c:v>
                </c:pt>
                <c:pt idx="179">
                  <c:v>45022</c:v>
                </c:pt>
                <c:pt idx="180">
                  <c:v>45023</c:v>
                </c:pt>
                <c:pt idx="181">
                  <c:v>45024</c:v>
                </c:pt>
                <c:pt idx="182">
                  <c:v>45025</c:v>
                </c:pt>
                <c:pt idx="183">
                  <c:v>45026</c:v>
                </c:pt>
                <c:pt idx="184">
                  <c:v>45027</c:v>
                </c:pt>
                <c:pt idx="185">
                  <c:v>45028</c:v>
                </c:pt>
                <c:pt idx="186">
                  <c:v>45029</c:v>
                </c:pt>
                <c:pt idx="187">
                  <c:v>45030</c:v>
                </c:pt>
                <c:pt idx="188">
                  <c:v>45031</c:v>
                </c:pt>
                <c:pt idx="189">
                  <c:v>45032</c:v>
                </c:pt>
                <c:pt idx="190">
                  <c:v>45033</c:v>
                </c:pt>
                <c:pt idx="191">
                  <c:v>45034</c:v>
                </c:pt>
                <c:pt idx="192">
                  <c:v>45035</c:v>
                </c:pt>
                <c:pt idx="193">
                  <c:v>45036</c:v>
                </c:pt>
                <c:pt idx="194">
                  <c:v>45037</c:v>
                </c:pt>
                <c:pt idx="195">
                  <c:v>45038</c:v>
                </c:pt>
                <c:pt idx="196">
                  <c:v>45039</c:v>
                </c:pt>
                <c:pt idx="197">
                  <c:v>45040</c:v>
                </c:pt>
                <c:pt idx="198">
                  <c:v>45041</c:v>
                </c:pt>
                <c:pt idx="199">
                  <c:v>45042</c:v>
                </c:pt>
                <c:pt idx="200">
                  <c:v>45043</c:v>
                </c:pt>
                <c:pt idx="201">
                  <c:v>45044</c:v>
                </c:pt>
                <c:pt idx="202">
                  <c:v>45045</c:v>
                </c:pt>
                <c:pt idx="203">
                  <c:v>45046</c:v>
                </c:pt>
                <c:pt idx="204">
                  <c:v>45047</c:v>
                </c:pt>
                <c:pt idx="205">
                  <c:v>45048</c:v>
                </c:pt>
                <c:pt idx="206">
                  <c:v>45049</c:v>
                </c:pt>
                <c:pt idx="207">
                  <c:v>45050</c:v>
                </c:pt>
                <c:pt idx="208">
                  <c:v>45051</c:v>
                </c:pt>
                <c:pt idx="209">
                  <c:v>45052</c:v>
                </c:pt>
                <c:pt idx="210">
                  <c:v>45053</c:v>
                </c:pt>
                <c:pt idx="211">
                  <c:v>45054</c:v>
                </c:pt>
                <c:pt idx="212">
                  <c:v>45055</c:v>
                </c:pt>
                <c:pt idx="213">
                  <c:v>45056</c:v>
                </c:pt>
                <c:pt idx="214">
                  <c:v>45057</c:v>
                </c:pt>
                <c:pt idx="215">
                  <c:v>45058</c:v>
                </c:pt>
                <c:pt idx="216">
                  <c:v>45059</c:v>
                </c:pt>
                <c:pt idx="217">
                  <c:v>45060</c:v>
                </c:pt>
                <c:pt idx="218">
                  <c:v>45061</c:v>
                </c:pt>
                <c:pt idx="219">
                  <c:v>45062</c:v>
                </c:pt>
                <c:pt idx="220">
                  <c:v>45063</c:v>
                </c:pt>
                <c:pt idx="221">
                  <c:v>45064</c:v>
                </c:pt>
                <c:pt idx="222">
                  <c:v>45065</c:v>
                </c:pt>
                <c:pt idx="223">
                  <c:v>45066</c:v>
                </c:pt>
                <c:pt idx="224">
                  <c:v>45067</c:v>
                </c:pt>
                <c:pt idx="225">
                  <c:v>45072</c:v>
                </c:pt>
                <c:pt idx="226">
                  <c:v>45073</c:v>
                </c:pt>
                <c:pt idx="227">
                  <c:v>45074</c:v>
                </c:pt>
                <c:pt idx="228">
                  <c:v>45075</c:v>
                </c:pt>
                <c:pt idx="229">
                  <c:v>45076</c:v>
                </c:pt>
                <c:pt idx="230">
                  <c:v>45077</c:v>
                </c:pt>
                <c:pt idx="231">
                  <c:v>45078</c:v>
                </c:pt>
              </c:numCache>
            </c:numRef>
          </c:cat>
          <c:val>
            <c:numRef>
              <c:f>'Daily Data'!$E$3:$E$234</c:f>
              <c:numCache>
                <c:formatCode>General</c:formatCode>
                <c:ptCount val="232"/>
                <c:pt idx="0">
                  <c:v>7.6</c:v>
                </c:pt>
                <c:pt idx="1">
                  <c:v>5</c:v>
                </c:pt>
                <c:pt idx="2">
                  <c:v>7.8</c:v>
                </c:pt>
                <c:pt idx="3">
                  <c:v>6.4</c:v>
                </c:pt>
                <c:pt idx="4">
                  <c:v>7.7</c:v>
                </c:pt>
                <c:pt idx="5">
                  <c:v>10</c:v>
                </c:pt>
                <c:pt idx="6">
                  <c:v>9.1999999999999993</c:v>
                </c:pt>
                <c:pt idx="7">
                  <c:v>10.199999999999999</c:v>
                </c:pt>
                <c:pt idx="8">
                  <c:v>6</c:v>
                </c:pt>
                <c:pt idx="9">
                  <c:v>1.1000000000000001</c:v>
                </c:pt>
                <c:pt idx="10">
                  <c:v>3.7</c:v>
                </c:pt>
                <c:pt idx="11">
                  <c:v>7</c:v>
                </c:pt>
                <c:pt idx="12">
                  <c:v>4.0999999999999996</c:v>
                </c:pt>
                <c:pt idx="13">
                  <c:v>5.2</c:v>
                </c:pt>
                <c:pt idx="14">
                  <c:v>6.6</c:v>
                </c:pt>
                <c:pt idx="15">
                  <c:v>7.3</c:v>
                </c:pt>
                <c:pt idx="16">
                  <c:v>4.2</c:v>
                </c:pt>
                <c:pt idx="17">
                  <c:v>6.1</c:v>
                </c:pt>
                <c:pt idx="18">
                  <c:v>3.8</c:v>
                </c:pt>
                <c:pt idx="19">
                  <c:v>4.3</c:v>
                </c:pt>
                <c:pt idx="20">
                  <c:v>4.5</c:v>
                </c:pt>
                <c:pt idx="21">
                  <c:v>3.9</c:v>
                </c:pt>
                <c:pt idx="22">
                  <c:v>3.9</c:v>
                </c:pt>
                <c:pt idx="23">
                  <c:v>4.2</c:v>
                </c:pt>
                <c:pt idx="24">
                  <c:v>6.7</c:v>
                </c:pt>
                <c:pt idx="25">
                  <c:v>1.5</c:v>
                </c:pt>
                <c:pt idx="26">
                  <c:v>1.8</c:v>
                </c:pt>
                <c:pt idx="27">
                  <c:v>2</c:v>
                </c:pt>
                <c:pt idx="28">
                  <c:v>4.7</c:v>
                </c:pt>
                <c:pt idx="29">
                  <c:v>5.2</c:v>
                </c:pt>
                <c:pt idx="30">
                  <c:v>2.2000000000000002</c:v>
                </c:pt>
                <c:pt idx="31">
                  <c:v>3.1</c:v>
                </c:pt>
                <c:pt idx="32">
                  <c:v>3.6</c:v>
                </c:pt>
                <c:pt idx="33">
                  <c:v>1.7</c:v>
                </c:pt>
                <c:pt idx="34">
                  <c:v>0.9</c:v>
                </c:pt>
                <c:pt idx="35">
                  <c:v>1.1000000000000001</c:v>
                </c:pt>
                <c:pt idx="36">
                  <c:v>3.2</c:v>
                </c:pt>
                <c:pt idx="39">
                  <c:v>0.7</c:v>
                </c:pt>
                <c:pt idx="40">
                  <c:v>2.8</c:v>
                </c:pt>
                <c:pt idx="41">
                  <c:v>3.4</c:v>
                </c:pt>
                <c:pt idx="42">
                  <c:v>3.1</c:v>
                </c:pt>
                <c:pt idx="43">
                  <c:v>0.6</c:v>
                </c:pt>
                <c:pt idx="44">
                  <c:v>2.2000000000000002</c:v>
                </c:pt>
                <c:pt idx="45">
                  <c:v>3</c:v>
                </c:pt>
                <c:pt idx="46">
                  <c:v>2.1</c:v>
                </c:pt>
                <c:pt idx="47">
                  <c:v>4.4000000000000004</c:v>
                </c:pt>
                <c:pt idx="48">
                  <c:v>2</c:v>
                </c:pt>
                <c:pt idx="49">
                  <c:v>2.2999999999999998</c:v>
                </c:pt>
                <c:pt idx="50">
                  <c:v>1.6</c:v>
                </c:pt>
                <c:pt idx="51">
                  <c:v>0.6</c:v>
                </c:pt>
                <c:pt idx="52">
                  <c:v>1.2</c:v>
                </c:pt>
                <c:pt idx="53">
                  <c:v>0.9</c:v>
                </c:pt>
                <c:pt idx="54">
                  <c:v>2</c:v>
                </c:pt>
                <c:pt idx="55">
                  <c:v>1.8</c:v>
                </c:pt>
                <c:pt idx="56">
                  <c:v>1</c:v>
                </c:pt>
                <c:pt idx="57">
                  <c:v>1.4</c:v>
                </c:pt>
                <c:pt idx="58">
                  <c:v>1.6</c:v>
                </c:pt>
                <c:pt idx="59">
                  <c:v>3</c:v>
                </c:pt>
                <c:pt idx="60">
                  <c:v>3.7</c:v>
                </c:pt>
                <c:pt idx="61">
                  <c:v>3.3</c:v>
                </c:pt>
                <c:pt idx="62">
                  <c:v>2.7</c:v>
                </c:pt>
                <c:pt idx="63">
                  <c:v>0.6</c:v>
                </c:pt>
                <c:pt idx="64">
                  <c:v>0.8</c:v>
                </c:pt>
                <c:pt idx="65">
                  <c:v>1.9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2.4</c:v>
                </c:pt>
                <c:pt idx="70">
                  <c:v>0.5</c:v>
                </c:pt>
                <c:pt idx="71">
                  <c:v>0.7</c:v>
                </c:pt>
                <c:pt idx="72">
                  <c:v>3.1</c:v>
                </c:pt>
                <c:pt idx="73">
                  <c:v>2.6</c:v>
                </c:pt>
                <c:pt idx="74">
                  <c:v>0.7</c:v>
                </c:pt>
                <c:pt idx="75">
                  <c:v>0.6</c:v>
                </c:pt>
                <c:pt idx="76">
                  <c:v>2.8</c:v>
                </c:pt>
                <c:pt idx="77">
                  <c:v>1.9</c:v>
                </c:pt>
                <c:pt idx="78">
                  <c:v>3.2</c:v>
                </c:pt>
                <c:pt idx="79">
                  <c:v>0.7</c:v>
                </c:pt>
                <c:pt idx="80">
                  <c:v>0.9</c:v>
                </c:pt>
                <c:pt idx="81">
                  <c:v>2.7</c:v>
                </c:pt>
                <c:pt idx="82">
                  <c:v>1.8</c:v>
                </c:pt>
                <c:pt idx="83">
                  <c:v>0.7</c:v>
                </c:pt>
                <c:pt idx="84">
                  <c:v>2.2000000000000002</c:v>
                </c:pt>
                <c:pt idx="85">
                  <c:v>3</c:v>
                </c:pt>
                <c:pt idx="86">
                  <c:v>0.9</c:v>
                </c:pt>
                <c:pt idx="87">
                  <c:v>1.7</c:v>
                </c:pt>
                <c:pt idx="88">
                  <c:v>1.1000000000000001</c:v>
                </c:pt>
                <c:pt idx="89">
                  <c:v>1.7</c:v>
                </c:pt>
                <c:pt idx="90">
                  <c:v>1.9</c:v>
                </c:pt>
                <c:pt idx="91">
                  <c:v>1.7</c:v>
                </c:pt>
                <c:pt idx="92">
                  <c:v>2.1</c:v>
                </c:pt>
                <c:pt idx="93">
                  <c:v>0.5</c:v>
                </c:pt>
                <c:pt idx="94">
                  <c:v>1.8</c:v>
                </c:pt>
                <c:pt idx="95">
                  <c:v>1.7</c:v>
                </c:pt>
                <c:pt idx="96">
                  <c:v>1.9</c:v>
                </c:pt>
                <c:pt idx="97">
                  <c:v>1.4</c:v>
                </c:pt>
                <c:pt idx="98">
                  <c:v>1.7</c:v>
                </c:pt>
                <c:pt idx="99">
                  <c:v>2.9</c:v>
                </c:pt>
                <c:pt idx="100">
                  <c:v>3.9</c:v>
                </c:pt>
                <c:pt idx="101">
                  <c:v>3.5</c:v>
                </c:pt>
                <c:pt idx="102">
                  <c:v>3.6</c:v>
                </c:pt>
                <c:pt idx="103">
                  <c:v>4.9000000000000004</c:v>
                </c:pt>
                <c:pt idx="104">
                  <c:v>3.3</c:v>
                </c:pt>
                <c:pt idx="105">
                  <c:v>2.9</c:v>
                </c:pt>
                <c:pt idx="106">
                  <c:v>3.8</c:v>
                </c:pt>
                <c:pt idx="107">
                  <c:v>5</c:v>
                </c:pt>
                <c:pt idx="108">
                  <c:v>2.1</c:v>
                </c:pt>
                <c:pt idx="109">
                  <c:v>2.4</c:v>
                </c:pt>
                <c:pt idx="110">
                  <c:v>1.9</c:v>
                </c:pt>
                <c:pt idx="111">
                  <c:v>3.3</c:v>
                </c:pt>
                <c:pt idx="112">
                  <c:v>4.8</c:v>
                </c:pt>
                <c:pt idx="113">
                  <c:v>4.9000000000000004</c:v>
                </c:pt>
                <c:pt idx="114">
                  <c:v>5.7</c:v>
                </c:pt>
                <c:pt idx="115">
                  <c:v>1.7</c:v>
                </c:pt>
                <c:pt idx="116">
                  <c:v>2.8</c:v>
                </c:pt>
                <c:pt idx="117">
                  <c:v>2.9</c:v>
                </c:pt>
                <c:pt idx="118">
                  <c:v>2.2999999999999998</c:v>
                </c:pt>
                <c:pt idx="119">
                  <c:v>6.4</c:v>
                </c:pt>
                <c:pt idx="120">
                  <c:v>7.6</c:v>
                </c:pt>
                <c:pt idx="121">
                  <c:v>7.2</c:v>
                </c:pt>
                <c:pt idx="122">
                  <c:v>7</c:v>
                </c:pt>
                <c:pt idx="123">
                  <c:v>7.6</c:v>
                </c:pt>
                <c:pt idx="124">
                  <c:v>3.8</c:v>
                </c:pt>
                <c:pt idx="125">
                  <c:v>2.6</c:v>
                </c:pt>
                <c:pt idx="126">
                  <c:v>2.2000000000000002</c:v>
                </c:pt>
                <c:pt idx="127">
                  <c:v>6.5</c:v>
                </c:pt>
                <c:pt idx="128">
                  <c:v>5.6</c:v>
                </c:pt>
                <c:pt idx="129">
                  <c:v>5</c:v>
                </c:pt>
                <c:pt idx="130">
                  <c:v>2.7</c:v>
                </c:pt>
                <c:pt idx="131">
                  <c:v>4.9000000000000004</c:v>
                </c:pt>
                <c:pt idx="132">
                  <c:v>4</c:v>
                </c:pt>
                <c:pt idx="133">
                  <c:v>7.2</c:v>
                </c:pt>
                <c:pt idx="134">
                  <c:v>6.3</c:v>
                </c:pt>
                <c:pt idx="135">
                  <c:v>6</c:v>
                </c:pt>
                <c:pt idx="136">
                  <c:v>4.2</c:v>
                </c:pt>
                <c:pt idx="137">
                  <c:v>9.9</c:v>
                </c:pt>
                <c:pt idx="138">
                  <c:v>7</c:v>
                </c:pt>
                <c:pt idx="139">
                  <c:v>5</c:v>
                </c:pt>
                <c:pt idx="140">
                  <c:v>8.6999999999999993</c:v>
                </c:pt>
                <c:pt idx="141">
                  <c:v>5.2</c:v>
                </c:pt>
                <c:pt idx="142">
                  <c:v>3.4</c:v>
                </c:pt>
                <c:pt idx="143">
                  <c:v>5.2</c:v>
                </c:pt>
                <c:pt idx="144">
                  <c:v>5.2</c:v>
                </c:pt>
                <c:pt idx="145">
                  <c:v>3.1</c:v>
                </c:pt>
                <c:pt idx="146">
                  <c:v>3.8</c:v>
                </c:pt>
                <c:pt idx="147">
                  <c:v>2.7</c:v>
                </c:pt>
                <c:pt idx="148">
                  <c:v>4.4000000000000004</c:v>
                </c:pt>
                <c:pt idx="149">
                  <c:v>11</c:v>
                </c:pt>
                <c:pt idx="150">
                  <c:v>4.5</c:v>
                </c:pt>
                <c:pt idx="151">
                  <c:v>0.8</c:v>
                </c:pt>
                <c:pt idx="152">
                  <c:v>11.6</c:v>
                </c:pt>
                <c:pt idx="153">
                  <c:v>8.6</c:v>
                </c:pt>
                <c:pt idx="154">
                  <c:v>8.8000000000000007</c:v>
                </c:pt>
                <c:pt idx="155">
                  <c:v>5</c:v>
                </c:pt>
                <c:pt idx="156">
                  <c:v>9.9</c:v>
                </c:pt>
                <c:pt idx="157">
                  <c:v>6.5</c:v>
                </c:pt>
                <c:pt idx="158">
                  <c:v>3.6</c:v>
                </c:pt>
                <c:pt idx="159">
                  <c:v>10</c:v>
                </c:pt>
                <c:pt idx="160">
                  <c:v>7.7</c:v>
                </c:pt>
                <c:pt idx="161">
                  <c:v>8.6999999999999993</c:v>
                </c:pt>
                <c:pt idx="162">
                  <c:v>5.8</c:v>
                </c:pt>
                <c:pt idx="163">
                  <c:v>9.4</c:v>
                </c:pt>
                <c:pt idx="164">
                  <c:v>12.2</c:v>
                </c:pt>
                <c:pt idx="165">
                  <c:v>11.3</c:v>
                </c:pt>
                <c:pt idx="166">
                  <c:v>13.1</c:v>
                </c:pt>
                <c:pt idx="167">
                  <c:v>10.9</c:v>
                </c:pt>
                <c:pt idx="168">
                  <c:v>5.9</c:v>
                </c:pt>
                <c:pt idx="169">
                  <c:v>5.7</c:v>
                </c:pt>
                <c:pt idx="170">
                  <c:v>3.1</c:v>
                </c:pt>
                <c:pt idx="171">
                  <c:v>5.7</c:v>
                </c:pt>
                <c:pt idx="172">
                  <c:v>11.8</c:v>
                </c:pt>
                <c:pt idx="173">
                  <c:v>5.3</c:v>
                </c:pt>
                <c:pt idx="174">
                  <c:v>5.6</c:v>
                </c:pt>
                <c:pt idx="175">
                  <c:v>15.5</c:v>
                </c:pt>
                <c:pt idx="176">
                  <c:v>20.100000000000001</c:v>
                </c:pt>
                <c:pt idx="177">
                  <c:v>19.7</c:v>
                </c:pt>
                <c:pt idx="178">
                  <c:v>5.5</c:v>
                </c:pt>
                <c:pt idx="179">
                  <c:v>15</c:v>
                </c:pt>
                <c:pt idx="180">
                  <c:v>21.1</c:v>
                </c:pt>
                <c:pt idx="181">
                  <c:v>19.3</c:v>
                </c:pt>
                <c:pt idx="182">
                  <c:v>12.6</c:v>
                </c:pt>
                <c:pt idx="183">
                  <c:v>12.4</c:v>
                </c:pt>
                <c:pt idx="184">
                  <c:v>12.3</c:v>
                </c:pt>
                <c:pt idx="185">
                  <c:v>14.3</c:v>
                </c:pt>
                <c:pt idx="186">
                  <c:v>13.7</c:v>
                </c:pt>
                <c:pt idx="187">
                  <c:v>7.4</c:v>
                </c:pt>
                <c:pt idx="188">
                  <c:v>13.3</c:v>
                </c:pt>
                <c:pt idx="189">
                  <c:v>7.5</c:v>
                </c:pt>
                <c:pt idx="190">
                  <c:v>11.7</c:v>
                </c:pt>
                <c:pt idx="191">
                  <c:v>21.1</c:v>
                </c:pt>
                <c:pt idx="192">
                  <c:v>16.7</c:v>
                </c:pt>
                <c:pt idx="193">
                  <c:v>22.8</c:v>
                </c:pt>
                <c:pt idx="194">
                  <c:v>7.3</c:v>
                </c:pt>
                <c:pt idx="195">
                  <c:v>16.600000000000001</c:v>
                </c:pt>
                <c:pt idx="196">
                  <c:v>5.5</c:v>
                </c:pt>
                <c:pt idx="197">
                  <c:v>11.2</c:v>
                </c:pt>
                <c:pt idx="198">
                  <c:v>18.3</c:v>
                </c:pt>
                <c:pt idx="199">
                  <c:v>14.8</c:v>
                </c:pt>
                <c:pt idx="200">
                  <c:v>6.5</c:v>
                </c:pt>
                <c:pt idx="201">
                  <c:v>9.6</c:v>
                </c:pt>
                <c:pt idx="202">
                  <c:v>14.1</c:v>
                </c:pt>
                <c:pt idx="203">
                  <c:v>13.2</c:v>
                </c:pt>
                <c:pt idx="204">
                  <c:v>15.2</c:v>
                </c:pt>
                <c:pt idx="205">
                  <c:v>14.7</c:v>
                </c:pt>
                <c:pt idx="206">
                  <c:v>22.3</c:v>
                </c:pt>
                <c:pt idx="207">
                  <c:v>16.7</c:v>
                </c:pt>
                <c:pt idx="208">
                  <c:v>15.5</c:v>
                </c:pt>
                <c:pt idx="209">
                  <c:v>9</c:v>
                </c:pt>
                <c:pt idx="210">
                  <c:v>20.8</c:v>
                </c:pt>
                <c:pt idx="211">
                  <c:v>5.8</c:v>
                </c:pt>
                <c:pt idx="212">
                  <c:v>12.8</c:v>
                </c:pt>
                <c:pt idx="213">
                  <c:v>13.8</c:v>
                </c:pt>
                <c:pt idx="214">
                  <c:v>15.9</c:v>
                </c:pt>
                <c:pt idx="215">
                  <c:v>8.5</c:v>
                </c:pt>
                <c:pt idx="216">
                  <c:v>20.3</c:v>
                </c:pt>
                <c:pt idx="217">
                  <c:v>18.7</c:v>
                </c:pt>
                <c:pt idx="218">
                  <c:v>21.8</c:v>
                </c:pt>
                <c:pt idx="219">
                  <c:v>19</c:v>
                </c:pt>
                <c:pt idx="220">
                  <c:v>15.5</c:v>
                </c:pt>
                <c:pt idx="221">
                  <c:v>16.8</c:v>
                </c:pt>
                <c:pt idx="222">
                  <c:v>14.9</c:v>
                </c:pt>
                <c:pt idx="223">
                  <c:v>27</c:v>
                </c:pt>
                <c:pt idx="224">
                  <c:v>25.5</c:v>
                </c:pt>
                <c:pt idx="225">
                  <c:v>26.3</c:v>
                </c:pt>
                <c:pt idx="226">
                  <c:v>27.3</c:v>
                </c:pt>
                <c:pt idx="227">
                  <c:v>15.8</c:v>
                </c:pt>
                <c:pt idx="228">
                  <c:v>24.7</c:v>
                </c:pt>
                <c:pt idx="229">
                  <c:v>11.5</c:v>
                </c:pt>
                <c:pt idx="230">
                  <c:v>7.7</c:v>
                </c:pt>
                <c:pt idx="231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75-4174-AD50-8A5C9B70DB9E}"/>
            </c:ext>
          </c:extLst>
        </c:ser>
        <c:ser>
          <c:idx val="1"/>
          <c:order val="1"/>
          <c:tx>
            <c:strRef>
              <c:f>'Daily Data'!$F$2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'Daily Data'!$B$3:$B$234</c:f>
              <c:numCache>
                <c:formatCode>m/d/yyyy</c:formatCode>
                <c:ptCount val="232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44860</c:v>
                </c:pt>
                <c:pt idx="16">
                  <c:v>44861</c:v>
                </c:pt>
                <c:pt idx="17">
                  <c:v>44862</c:v>
                </c:pt>
                <c:pt idx="18">
                  <c:v>44863</c:v>
                </c:pt>
                <c:pt idx="19">
                  <c:v>44864</c:v>
                </c:pt>
                <c:pt idx="20">
                  <c:v>44865</c:v>
                </c:pt>
                <c:pt idx="21">
                  <c:v>44866</c:v>
                </c:pt>
                <c:pt idx="22">
                  <c:v>44867</c:v>
                </c:pt>
                <c:pt idx="23">
                  <c:v>44868</c:v>
                </c:pt>
                <c:pt idx="24">
                  <c:v>44869</c:v>
                </c:pt>
                <c:pt idx="25">
                  <c:v>44870</c:v>
                </c:pt>
                <c:pt idx="26">
                  <c:v>44871</c:v>
                </c:pt>
                <c:pt idx="27">
                  <c:v>44872</c:v>
                </c:pt>
                <c:pt idx="28">
                  <c:v>44873</c:v>
                </c:pt>
                <c:pt idx="29">
                  <c:v>44874</c:v>
                </c:pt>
                <c:pt idx="30">
                  <c:v>44875</c:v>
                </c:pt>
                <c:pt idx="31">
                  <c:v>44876</c:v>
                </c:pt>
                <c:pt idx="32">
                  <c:v>44877</c:v>
                </c:pt>
                <c:pt idx="33">
                  <c:v>44878</c:v>
                </c:pt>
                <c:pt idx="34">
                  <c:v>44879</c:v>
                </c:pt>
                <c:pt idx="35">
                  <c:v>44880</c:v>
                </c:pt>
                <c:pt idx="36">
                  <c:v>44881</c:v>
                </c:pt>
                <c:pt idx="39">
                  <c:v>44882</c:v>
                </c:pt>
                <c:pt idx="40">
                  <c:v>44883</c:v>
                </c:pt>
                <c:pt idx="41">
                  <c:v>44884</c:v>
                </c:pt>
                <c:pt idx="42">
                  <c:v>44885</c:v>
                </c:pt>
                <c:pt idx="43">
                  <c:v>44886</c:v>
                </c:pt>
                <c:pt idx="44">
                  <c:v>44887</c:v>
                </c:pt>
                <c:pt idx="45">
                  <c:v>44888</c:v>
                </c:pt>
                <c:pt idx="46">
                  <c:v>44889</c:v>
                </c:pt>
                <c:pt idx="47">
                  <c:v>44890</c:v>
                </c:pt>
                <c:pt idx="48">
                  <c:v>44891</c:v>
                </c:pt>
                <c:pt idx="49">
                  <c:v>44892</c:v>
                </c:pt>
                <c:pt idx="50">
                  <c:v>44893</c:v>
                </c:pt>
                <c:pt idx="51">
                  <c:v>44894</c:v>
                </c:pt>
                <c:pt idx="52">
                  <c:v>44895</c:v>
                </c:pt>
                <c:pt idx="53">
                  <c:v>44896</c:v>
                </c:pt>
                <c:pt idx="54">
                  <c:v>44897</c:v>
                </c:pt>
                <c:pt idx="55">
                  <c:v>44898</c:v>
                </c:pt>
                <c:pt idx="56">
                  <c:v>44899</c:v>
                </c:pt>
                <c:pt idx="57">
                  <c:v>44900</c:v>
                </c:pt>
                <c:pt idx="58">
                  <c:v>44901</c:v>
                </c:pt>
                <c:pt idx="59">
                  <c:v>44902</c:v>
                </c:pt>
                <c:pt idx="60">
                  <c:v>44903</c:v>
                </c:pt>
                <c:pt idx="61">
                  <c:v>44904</c:v>
                </c:pt>
                <c:pt idx="62">
                  <c:v>44905</c:v>
                </c:pt>
                <c:pt idx="63">
                  <c:v>44906</c:v>
                </c:pt>
                <c:pt idx="64">
                  <c:v>44907</c:v>
                </c:pt>
                <c:pt idx="65">
                  <c:v>44908</c:v>
                </c:pt>
                <c:pt idx="66">
                  <c:v>44909</c:v>
                </c:pt>
                <c:pt idx="67">
                  <c:v>44910</c:v>
                </c:pt>
                <c:pt idx="68">
                  <c:v>44911</c:v>
                </c:pt>
                <c:pt idx="69">
                  <c:v>44912</c:v>
                </c:pt>
                <c:pt idx="70">
                  <c:v>44913</c:v>
                </c:pt>
                <c:pt idx="71">
                  <c:v>44914</c:v>
                </c:pt>
                <c:pt idx="72">
                  <c:v>44915</c:v>
                </c:pt>
                <c:pt idx="73">
                  <c:v>44916</c:v>
                </c:pt>
                <c:pt idx="74">
                  <c:v>44917</c:v>
                </c:pt>
                <c:pt idx="75">
                  <c:v>44918</c:v>
                </c:pt>
                <c:pt idx="76">
                  <c:v>44919</c:v>
                </c:pt>
                <c:pt idx="77">
                  <c:v>44920</c:v>
                </c:pt>
                <c:pt idx="78">
                  <c:v>44921</c:v>
                </c:pt>
                <c:pt idx="79">
                  <c:v>44922</c:v>
                </c:pt>
                <c:pt idx="80">
                  <c:v>44923</c:v>
                </c:pt>
                <c:pt idx="81">
                  <c:v>44924</c:v>
                </c:pt>
                <c:pt idx="82">
                  <c:v>44925</c:v>
                </c:pt>
                <c:pt idx="83">
                  <c:v>44926</c:v>
                </c:pt>
                <c:pt idx="84">
                  <c:v>44927</c:v>
                </c:pt>
                <c:pt idx="85">
                  <c:v>44928</c:v>
                </c:pt>
                <c:pt idx="86">
                  <c:v>44929</c:v>
                </c:pt>
                <c:pt idx="87">
                  <c:v>44930</c:v>
                </c:pt>
                <c:pt idx="88">
                  <c:v>44931</c:v>
                </c:pt>
                <c:pt idx="89">
                  <c:v>44932</c:v>
                </c:pt>
                <c:pt idx="90">
                  <c:v>44933</c:v>
                </c:pt>
                <c:pt idx="91">
                  <c:v>44934</c:v>
                </c:pt>
                <c:pt idx="92">
                  <c:v>44935</c:v>
                </c:pt>
                <c:pt idx="93">
                  <c:v>44936</c:v>
                </c:pt>
                <c:pt idx="94">
                  <c:v>44937</c:v>
                </c:pt>
                <c:pt idx="95">
                  <c:v>44938</c:v>
                </c:pt>
                <c:pt idx="96">
                  <c:v>44939</c:v>
                </c:pt>
                <c:pt idx="97">
                  <c:v>44940</c:v>
                </c:pt>
                <c:pt idx="98">
                  <c:v>44941</c:v>
                </c:pt>
                <c:pt idx="99">
                  <c:v>44942</c:v>
                </c:pt>
                <c:pt idx="100">
                  <c:v>44943</c:v>
                </c:pt>
                <c:pt idx="101">
                  <c:v>44944</c:v>
                </c:pt>
                <c:pt idx="102">
                  <c:v>44945</c:v>
                </c:pt>
                <c:pt idx="103">
                  <c:v>44946</c:v>
                </c:pt>
                <c:pt idx="104">
                  <c:v>44947</c:v>
                </c:pt>
                <c:pt idx="105">
                  <c:v>44948</c:v>
                </c:pt>
                <c:pt idx="106">
                  <c:v>44949</c:v>
                </c:pt>
                <c:pt idx="107">
                  <c:v>44950</c:v>
                </c:pt>
                <c:pt idx="108">
                  <c:v>44951</c:v>
                </c:pt>
                <c:pt idx="109">
                  <c:v>44952</c:v>
                </c:pt>
                <c:pt idx="110">
                  <c:v>44953</c:v>
                </c:pt>
                <c:pt idx="111">
                  <c:v>44954</c:v>
                </c:pt>
                <c:pt idx="112">
                  <c:v>44955</c:v>
                </c:pt>
                <c:pt idx="113">
                  <c:v>44956</c:v>
                </c:pt>
                <c:pt idx="114">
                  <c:v>44957</c:v>
                </c:pt>
                <c:pt idx="115">
                  <c:v>44958</c:v>
                </c:pt>
                <c:pt idx="116">
                  <c:v>44959</c:v>
                </c:pt>
                <c:pt idx="117">
                  <c:v>44960</c:v>
                </c:pt>
                <c:pt idx="118">
                  <c:v>44961</c:v>
                </c:pt>
                <c:pt idx="119">
                  <c:v>44962</c:v>
                </c:pt>
                <c:pt idx="120">
                  <c:v>44963</c:v>
                </c:pt>
                <c:pt idx="121">
                  <c:v>44964</c:v>
                </c:pt>
                <c:pt idx="122">
                  <c:v>44965</c:v>
                </c:pt>
                <c:pt idx="123">
                  <c:v>44966</c:v>
                </c:pt>
                <c:pt idx="124">
                  <c:v>44967</c:v>
                </c:pt>
                <c:pt idx="125">
                  <c:v>44968</c:v>
                </c:pt>
                <c:pt idx="126">
                  <c:v>44969</c:v>
                </c:pt>
                <c:pt idx="127">
                  <c:v>44970</c:v>
                </c:pt>
                <c:pt idx="128">
                  <c:v>44971</c:v>
                </c:pt>
                <c:pt idx="129">
                  <c:v>44972</c:v>
                </c:pt>
                <c:pt idx="130">
                  <c:v>44973</c:v>
                </c:pt>
                <c:pt idx="131">
                  <c:v>44974</c:v>
                </c:pt>
                <c:pt idx="132">
                  <c:v>44975</c:v>
                </c:pt>
                <c:pt idx="133">
                  <c:v>44976</c:v>
                </c:pt>
                <c:pt idx="134">
                  <c:v>44977</c:v>
                </c:pt>
                <c:pt idx="135">
                  <c:v>44978</c:v>
                </c:pt>
                <c:pt idx="136">
                  <c:v>44979</c:v>
                </c:pt>
                <c:pt idx="137">
                  <c:v>44980</c:v>
                </c:pt>
                <c:pt idx="138">
                  <c:v>44981</c:v>
                </c:pt>
                <c:pt idx="139">
                  <c:v>44982</c:v>
                </c:pt>
                <c:pt idx="140">
                  <c:v>44983</c:v>
                </c:pt>
                <c:pt idx="141">
                  <c:v>44984</c:v>
                </c:pt>
                <c:pt idx="142">
                  <c:v>44985</c:v>
                </c:pt>
                <c:pt idx="143">
                  <c:v>44986</c:v>
                </c:pt>
                <c:pt idx="144">
                  <c:v>44987</c:v>
                </c:pt>
                <c:pt idx="145">
                  <c:v>44988</c:v>
                </c:pt>
                <c:pt idx="146">
                  <c:v>44989</c:v>
                </c:pt>
                <c:pt idx="147">
                  <c:v>44990</c:v>
                </c:pt>
                <c:pt idx="148">
                  <c:v>44991</c:v>
                </c:pt>
                <c:pt idx="149">
                  <c:v>44992</c:v>
                </c:pt>
                <c:pt idx="150">
                  <c:v>44993</c:v>
                </c:pt>
                <c:pt idx="151">
                  <c:v>44994</c:v>
                </c:pt>
                <c:pt idx="152">
                  <c:v>44995</c:v>
                </c:pt>
                <c:pt idx="153">
                  <c:v>44996</c:v>
                </c:pt>
                <c:pt idx="154">
                  <c:v>44997</c:v>
                </c:pt>
                <c:pt idx="155">
                  <c:v>44998</c:v>
                </c:pt>
                <c:pt idx="156">
                  <c:v>44999</c:v>
                </c:pt>
                <c:pt idx="157">
                  <c:v>45000</c:v>
                </c:pt>
                <c:pt idx="158">
                  <c:v>45001</c:v>
                </c:pt>
                <c:pt idx="159">
                  <c:v>45002</c:v>
                </c:pt>
                <c:pt idx="160">
                  <c:v>45003</c:v>
                </c:pt>
                <c:pt idx="161">
                  <c:v>45004</c:v>
                </c:pt>
                <c:pt idx="162">
                  <c:v>45005</c:v>
                </c:pt>
                <c:pt idx="163">
                  <c:v>45006</c:v>
                </c:pt>
                <c:pt idx="164">
                  <c:v>45007</c:v>
                </c:pt>
                <c:pt idx="165">
                  <c:v>45008</c:v>
                </c:pt>
                <c:pt idx="166">
                  <c:v>45009</c:v>
                </c:pt>
                <c:pt idx="167">
                  <c:v>45010</c:v>
                </c:pt>
                <c:pt idx="168">
                  <c:v>45011</c:v>
                </c:pt>
                <c:pt idx="169">
                  <c:v>45012</c:v>
                </c:pt>
                <c:pt idx="170">
                  <c:v>45013</c:v>
                </c:pt>
                <c:pt idx="171">
                  <c:v>45014</c:v>
                </c:pt>
                <c:pt idx="172">
                  <c:v>45015</c:v>
                </c:pt>
                <c:pt idx="173">
                  <c:v>45016</c:v>
                </c:pt>
                <c:pt idx="174">
                  <c:v>45017</c:v>
                </c:pt>
                <c:pt idx="175">
                  <c:v>45018</c:v>
                </c:pt>
                <c:pt idx="176">
                  <c:v>45019</c:v>
                </c:pt>
                <c:pt idx="177">
                  <c:v>45020</c:v>
                </c:pt>
                <c:pt idx="178">
                  <c:v>45021</c:v>
                </c:pt>
                <c:pt idx="179">
                  <c:v>45022</c:v>
                </c:pt>
                <c:pt idx="180">
                  <c:v>45023</c:v>
                </c:pt>
                <c:pt idx="181">
                  <c:v>45024</c:v>
                </c:pt>
                <c:pt idx="182">
                  <c:v>45025</c:v>
                </c:pt>
                <c:pt idx="183">
                  <c:v>45026</c:v>
                </c:pt>
                <c:pt idx="184">
                  <c:v>45027</c:v>
                </c:pt>
                <c:pt idx="185">
                  <c:v>45028</c:v>
                </c:pt>
                <c:pt idx="186">
                  <c:v>45029</c:v>
                </c:pt>
                <c:pt idx="187">
                  <c:v>45030</c:v>
                </c:pt>
                <c:pt idx="188">
                  <c:v>45031</c:v>
                </c:pt>
                <c:pt idx="189">
                  <c:v>45032</c:v>
                </c:pt>
                <c:pt idx="190">
                  <c:v>45033</c:v>
                </c:pt>
                <c:pt idx="191">
                  <c:v>45034</c:v>
                </c:pt>
                <c:pt idx="192">
                  <c:v>45035</c:v>
                </c:pt>
                <c:pt idx="193">
                  <c:v>45036</c:v>
                </c:pt>
                <c:pt idx="194">
                  <c:v>45037</c:v>
                </c:pt>
                <c:pt idx="195">
                  <c:v>45038</c:v>
                </c:pt>
                <c:pt idx="196">
                  <c:v>45039</c:v>
                </c:pt>
                <c:pt idx="197">
                  <c:v>45040</c:v>
                </c:pt>
                <c:pt idx="198">
                  <c:v>45041</c:v>
                </c:pt>
                <c:pt idx="199">
                  <c:v>45042</c:v>
                </c:pt>
                <c:pt idx="200">
                  <c:v>45043</c:v>
                </c:pt>
                <c:pt idx="201">
                  <c:v>45044</c:v>
                </c:pt>
                <c:pt idx="202">
                  <c:v>45045</c:v>
                </c:pt>
                <c:pt idx="203">
                  <c:v>45046</c:v>
                </c:pt>
                <c:pt idx="204">
                  <c:v>45047</c:v>
                </c:pt>
                <c:pt idx="205">
                  <c:v>45048</c:v>
                </c:pt>
                <c:pt idx="206">
                  <c:v>45049</c:v>
                </c:pt>
                <c:pt idx="207">
                  <c:v>45050</c:v>
                </c:pt>
                <c:pt idx="208">
                  <c:v>45051</c:v>
                </c:pt>
                <c:pt idx="209">
                  <c:v>45052</c:v>
                </c:pt>
                <c:pt idx="210">
                  <c:v>45053</c:v>
                </c:pt>
                <c:pt idx="211">
                  <c:v>45054</c:v>
                </c:pt>
                <c:pt idx="212">
                  <c:v>45055</c:v>
                </c:pt>
                <c:pt idx="213">
                  <c:v>45056</c:v>
                </c:pt>
                <c:pt idx="214">
                  <c:v>45057</c:v>
                </c:pt>
                <c:pt idx="215">
                  <c:v>45058</c:v>
                </c:pt>
                <c:pt idx="216">
                  <c:v>45059</c:v>
                </c:pt>
                <c:pt idx="217">
                  <c:v>45060</c:v>
                </c:pt>
                <c:pt idx="218">
                  <c:v>45061</c:v>
                </c:pt>
                <c:pt idx="219">
                  <c:v>45062</c:v>
                </c:pt>
                <c:pt idx="220">
                  <c:v>45063</c:v>
                </c:pt>
                <c:pt idx="221">
                  <c:v>45064</c:v>
                </c:pt>
                <c:pt idx="222">
                  <c:v>45065</c:v>
                </c:pt>
                <c:pt idx="223">
                  <c:v>45066</c:v>
                </c:pt>
                <c:pt idx="224">
                  <c:v>45067</c:v>
                </c:pt>
                <c:pt idx="225">
                  <c:v>45072</c:v>
                </c:pt>
                <c:pt idx="226">
                  <c:v>45073</c:v>
                </c:pt>
                <c:pt idx="227">
                  <c:v>45074</c:v>
                </c:pt>
                <c:pt idx="228">
                  <c:v>45075</c:v>
                </c:pt>
                <c:pt idx="229">
                  <c:v>45076</c:v>
                </c:pt>
                <c:pt idx="230">
                  <c:v>45077</c:v>
                </c:pt>
                <c:pt idx="231">
                  <c:v>45078</c:v>
                </c:pt>
              </c:numCache>
            </c:numRef>
          </c:cat>
          <c:val>
            <c:numRef>
              <c:f>'Daily Data'!$F$3:$F$234</c:f>
              <c:numCache>
                <c:formatCode>General</c:formatCode>
                <c:ptCount val="232"/>
                <c:pt idx="0">
                  <c:v>19.5</c:v>
                </c:pt>
                <c:pt idx="1">
                  <c:v>21.9</c:v>
                </c:pt>
                <c:pt idx="2">
                  <c:v>18</c:v>
                </c:pt>
                <c:pt idx="3">
                  <c:v>14.7</c:v>
                </c:pt>
                <c:pt idx="4">
                  <c:v>18.7</c:v>
                </c:pt>
                <c:pt idx="5">
                  <c:v>17.100000000000001</c:v>
                </c:pt>
                <c:pt idx="6">
                  <c:v>19.2</c:v>
                </c:pt>
                <c:pt idx="7">
                  <c:v>15.8</c:v>
                </c:pt>
                <c:pt idx="8">
                  <c:v>15.6</c:v>
                </c:pt>
                <c:pt idx="9">
                  <c:v>17.8</c:v>
                </c:pt>
                <c:pt idx="10">
                  <c:v>24.4</c:v>
                </c:pt>
                <c:pt idx="11">
                  <c:v>15.5</c:v>
                </c:pt>
                <c:pt idx="12">
                  <c:v>23.4</c:v>
                </c:pt>
                <c:pt idx="13">
                  <c:v>21</c:v>
                </c:pt>
                <c:pt idx="14">
                  <c:v>14.8</c:v>
                </c:pt>
                <c:pt idx="15">
                  <c:v>18</c:v>
                </c:pt>
                <c:pt idx="16">
                  <c:v>18.399999999999999</c:v>
                </c:pt>
                <c:pt idx="17">
                  <c:v>18.8</c:v>
                </c:pt>
                <c:pt idx="18">
                  <c:v>19.100000000000001</c:v>
                </c:pt>
                <c:pt idx="19">
                  <c:v>18.8</c:v>
                </c:pt>
                <c:pt idx="20">
                  <c:v>18.899999999999999</c:v>
                </c:pt>
                <c:pt idx="21">
                  <c:v>16.600000000000001</c:v>
                </c:pt>
                <c:pt idx="22">
                  <c:v>18</c:v>
                </c:pt>
                <c:pt idx="23">
                  <c:v>16.600000000000001</c:v>
                </c:pt>
                <c:pt idx="24">
                  <c:v>18</c:v>
                </c:pt>
                <c:pt idx="25">
                  <c:v>41.8</c:v>
                </c:pt>
                <c:pt idx="26">
                  <c:v>15.7</c:v>
                </c:pt>
                <c:pt idx="27">
                  <c:v>62.7</c:v>
                </c:pt>
                <c:pt idx="28">
                  <c:v>13.1</c:v>
                </c:pt>
                <c:pt idx="29">
                  <c:v>17</c:v>
                </c:pt>
                <c:pt idx="30">
                  <c:v>41.1</c:v>
                </c:pt>
                <c:pt idx="31">
                  <c:v>37.4</c:v>
                </c:pt>
                <c:pt idx="32">
                  <c:v>17.600000000000001</c:v>
                </c:pt>
                <c:pt idx="33">
                  <c:v>21.2</c:v>
                </c:pt>
                <c:pt idx="34">
                  <c:v>66.3</c:v>
                </c:pt>
                <c:pt idx="35">
                  <c:v>20.2</c:v>
                </c:pt>
                <c:pt idx="36">
                  <c:v>24.9</c:v>
                </c:pt>
                <c:pt idx="39">
                  <c:v>38.6</c:v>
                </c:pt>
                <c:pt idx="40">
                  <c:v>50.8</c:v>
                </c:pt>
                <c:pt idx="41">
                  <c:v>19.100000000000001</c:v>
                </c:pt>
                <c:pt idx="42">
                  <c:v>20.2</c:v>
                </c:pt>
                <c:pt idx="43">
                  <c:v>13.5</c:v>
                </c:pt>
                <c:pt idx="44">
                  <c:v>21.6</c:v>
                </c:pt>
                <c:pt idx="45">
                  <c:v>17.3</c:v>
                </c:pt>
                <c:pt idx="46">
                  <c:v>45.3</c:v>
                </c:pt>
                <c:pt idx="47">
                  <c:v>47.3</c:v>
                </c:pt>
                <c:pt idx="48">
                  <c:v>24.9</c:v>
                </c:pt>
                <c:pt idx="49">
                  <c:v>22.7</c:v>
                </c:pt>
                <c:pt idx="50">
                  <c:v>23</c:v>
                </c:pt>
                <c:pt idx="51">
                  <c:v>20.3</c:v>
                </c:pt>
                <c:pt idx="52">
                  <c:v>21.2</c:v>
                </c:pt>
                <c:pt idx="53">
                  <c:v>48.9</c:v>
                </c:pt>
                <c:pt idx="54">
                  <c:v>45.4</c:v>
                </c:pt>
                <c:pt idx="55">
                  <c:v>23.9</c:v>
                </c:pt>
                <c:pt idx="56">
                  <c:v>23.5</c:v>
                </c:pt>
                <c:pt idx="57">
                  <c:v>16</c:v>
                </c:pt>
                <c:pt idx="58">
                  <c:v>42.7</c:v>
                </c:pt>
                <c:pt idx="59">
                  <c:v>17.100000000000001</c:v>
                </c:pt>
                <c:pt idx="60">
                  <c:v>41.3</c:v>
                </c:pt>
                <c:pt idx="61">
                  <c:v>54.1</c:v>
                </c:pt>
                <c:pt idx="62">
                  <c:v>38.299999999999997</c:v>
                </c:pt>
                <c:pt idx="63">
                  <c:v>24.7</c:v>
                </c:pt>
                <c:pt idx="64">
                  <c:v>24.8</c:v>
                </c:pt>
                <c:pt idx="65">
                  <c:v>22.2</c:v>
                </c:pt>
                <c:pt idx="66">
                  <c:v>23.8</c:v>
                </c:pt>
                <c:pt idx="67">
                  <c:v>51</c:v>
                </c:pt>
                <c:pt idx="68">
                  <c:v>25.9</c:v>
                </c:pt>
                <c:pt idx="69">
                  <c:v>24.7</c:v>
                </c:pt>
                <c:pt idx="70">
                  <c:v>58.4</c:v>
                </c:pt>
                <c:pt idx="71">
                  <c:v>16.2</c:v>
                </c:pt>
                <c:pt idx="72">
                  <c:v>26.1</c:v>
                </c:pt>
                <c:pt idx="73">
                  <c:v>20.2</c:v>
                </c:pt>
                <c:pt idx="74">
                  <c:v>24.4</c:v>
                </c:pt>
                <c:pt idx="75">
                  <c:v>21</c:v>
                </c:pt>
                <c:pt idx="76">
                  <c:v>49.9</c:v>
                </c:pt>
                <c:pt idx="77">
                  <c:v>36.200000000000003</c:v>
                </c:pt>
                <c:pt idx="78">
                  <c:v>22.7</c:v>
                </c:pt>
                <c:pt idx="79">
                  <c:v>25.3</c:v>
                </c:pt>
                <c:pt idx="80">
                  <c:v>25.6</c:v>
                </c:pt>
                <c:pt idx="81">
                  <c:v>23.5</c:v>
                </c:pt>
                <c:pt idx="82">
                  <c:v>59.3</c:v>
                </c:pt>
                <c:pt idx="83">
                  <c:v>20.399999999999999</c:v>
                </c:pt>
                <c:pt idx="84">
                  <c:v>25.7</c:v>
                </c:pt>
                <c:pt idx="85">
                  <c:v>22.9</c:v>
                </c:pt>
                <c:pt idx="86">
                  <c:v>25.1</c:v>
                </c:pt>
                <c:pt idx="87">
                  <c:v>21</c:v>
                </c:pt>
                <c:pt idx="88">
                  <c:v>55.5</c:v>
                </c:pt>
                <c:pt idx="89">
                  <c:v>57.3</c:v>
                </c:pt>
                <c:pt idx="90">
                  <c:v>54.7</c:v>
                </c:pt>
                <c:pt idx="91">
                  <c:v>17.5</c:v>
                </c:pt>
                <c:pt idx="92">
                  <c:v>33.9</c:v>
                </c:pt>
                <c:pt idx="93">
                  <c:v>27.5</c:v>
                </c:pt>
                <c:pt idx="94">
                  <c:v>38.6</c:v>
                </c:pt>
                <c:pt idx="95">
                  <c:v>26.7</c:v>
                </c:pt>
                <c:pt idx="96">
                  <c:v>24.7</c:v>
                </c:pt>
                <c:pt idx="97">
                  <c:v>17.100000000000001</c:v>
                </c:pt>
                <c:pt idx="98">
                  <c:v>43.9</c:v>
                </c:pt>
                <c:pt idx="99">
                  <c:v>28.8</c:v>
                </c:pt>
                <c:pt idx="100">
                  <c:v>27.9</c:v>
                </c:pt>
                <c:pt idx="101">
                  <c:v>20.6</c:v>
                </c:pt>
                <c:pt idx="102">
                  <c:v>47.1</c:v>
                </c:pt>
                <c:pt idx="103">
                  <c:v>49.7</c:v>
                </c:pt>
                <c:pt idx="104">
                  <c:v>23.8</c:v>
                </c:pt>
                <c:pt idx="105">
                  <c:v>50.3</c:v>
                </c:pt>
                <c:pt idx="106">
                  <c:v>24.9</c:v>
                </c:pt>
                <c:pt idx="107">
                  <c:v>20.399999999999999</c:v>
                </c:pt>
                <c:pt idx="108">
                  <c:v>43.6</c:v>
                </c:pt>
                <c:pt idx="109">
                  <c:v>23.2</c:v>
                </c:pt>
                <c:pt idx="110">
                  <c:v>57</c:v>
                </c:pt>
                <c:pt idx="111">
                  <c:v>23.1</c:v>
                </c:pt>
                <c:pt idx="112">
                  <c:v>40.4</c:v>
                </c:pt>
                <c:pt idx="113">
                  <c:v>20.100000000000001</c:v>
                </c:pt>
                <c:pt idx="114">
                  <c:v>16.7</c:v>
                </c:pt>
                <c:pt idx="115">
                  <c:v>19.600000000000001</c:v>
                </c:pt>
                <c:pt idx="116">
                  <c:v>17.100000000000001</c:v>
                </c:pt>
                <c:pt idx="117">
                  <c:v>54.3</c:v>
                </c:pt>
                <c:pt idx="118">
                  <c:v>15.7</c:v>
                </c:pt>
                <c:pt idx="119">
                  <c:v>41</c:v>
                </c:pt>
                <c:pt idx="120">
                  <c:v>16.3</c:v>
                </c:pt>
                <c:pt idx="121">
                  <c:v>16.3</c:v>
                </c:pt>
                <c:pt idx="122">
                  <c:v>40.200000000000003</c:v>
                </c:pt>
                <c:pt idx="123">
                  <c:v>19.2</c:v>
                </c:pt>
                <c:pt idx="124">
                  <c:v>44.4</c:v>
                </c:pt>
                <c:pt idx="125">
                  <c:v>31.2</c:v>
                </c:pt>
                <c:pt idx="126">
                  <c:v>18.100000000000001</c:v>
                </c:pt>
                <c:pt idx="127">
                  <c:v>19.600000000000001</c:v>
                </c:pt>
                <c:pt idx="128">
                  <c:v>18.5</c:v>
                </c:pt>
                <c:pt idx="129">
                  <c:v>43.2</c:v>
                </c:pt>
                <c:pt idx="130">
                  <c:v>19.7</c:v>
                </c:pt>
                <c:pt idx="131">
                  <c:v>47.1</c:v>
                </c:pt>
                <c:pt idx="132">
                  <c:v>15.6</c:v>
                </c:pt>
                <c:pt idx="133">
                  <c:v>20.2</c:v>
                </c:pt>
                <c:pt idx="134">
                  <c:v>14.4</c:v>
                </c:pt>
                <c:pt idx="135">
                  <c:v>15.7</c:v>
                </c:pt>
                <c:pt idx="136">
                  <c:v>43.5</c:v>
                </c:pt>
                <c:pt idx="137">
                  <c:v>16.2</c:v>
                </c:pt>
                <c:pt idx="138">
                  <c:v>57.9</c:v>
                </c:pt>
                <c:pt idx="139">
                  <c:v>25.1</c:v>
                </c:pt>
                <c:pt idx="140">
                  <c:v>20.8</c:v>
                </c:pt>
                <c:pt idx="141">
                  <c:v>21.6</c:v>
                </c:pt>
                <c:pt idx="142">
                  <c:v>24.4</c:v>
                </c:pt>
                <c:pt idx="143">
                  <c:v>47.3</c:v>
                </c:pt>
                <c:pt idx="144">
                  <c:v>25.4</c:v>
                </c:pt>
                <c:pt idx="145">
                  <c:v>49.2</c:v>
                </c:pt>
                <c:pt idx="146">
                  <c:v>22.7</c:v>
                </c:pt>
                <c:pt idx="147">
                  <c:v>22.5</c:v>
                </c:pt>
                <c:pt idx="148">
                  <c:v>21.2</c:v>
                </c:pt>
                <c:pt idx="149">
                  <c:v>34.1</c:v>
                </c:pt>
                <c:pt idx="150">
                  <c:v>50.6</c:v>
                </c:pt>
                <c:pt idx="151">
                  <c:v>37.700000000000003</c:v>
                </c:pt>
                <c:pt idx="152">
                  <c:v>19.3</c:v>
                </c:pt>
                <c:pt idx="153">
                  <c:v>42.1</c:v>
                </c:pt>
                <c:pt idx="154">
                  <c:v>13.2</c:v>
                </c:pt>
                <c:pt idx="155">
                  <c:v>26.6</c:v>
                </c:pt>
                <c:pt idx="156">
                  <c:v>17.8</c:v>
                </c:pt>
                <c:pt idx="157">
                  <c:v>17.399999999999999</c:v>
                </c:pt>
                <c:pt idx="158">
                  <c:v>15.3</c:v>
                </c:pt>
                <c:pt idx="159">
                  <c:v>16.399999999999999</c:v>
                </c:pt>
                <c:pt idx="160">
                  <c:v>19</c:v>
                </c:pt>
                <c:pt idx="161">
                  <c:v>19.399999999999999</c:v>
                </c:pt>
                <c:pt idx="162">
                  <c:v>47</c:v>
                </c:pt>
                <c:pt idx="163">
                  <c:v>15.1</c:v>
                </c:pt>
                <c:pt idx="164">
                  <c:v>17.3</c:v>
                </c:pt>
                <c:pt idx="165">
                  <c:v>49.1</c:v>
                </c:pt>
                <c:pt idx="166">
                  <c:v>16</c:v>
                </c:pt>
                <c:pt idx="167">
                  <c:v>31.3</c:v>
                </c:pt>
                <c:pt idx="168">
                  <c:v>24</c:v>
                </c:pt>
                <c:pt idx="169">
                  <c:v>15</c:v>
                </c:pt>
                <c:pt idx="170">
                  <c:v>14.9</c:v>
                </c:pt>
                <c:pt idx="171">
                  <c:v>21.9</c:v>
                </c:pt>
                <c:pt idx="172">
                  <c:v>52.2</c:v>
                </c:pt>
                <c:pt idx="173">
                  <c:v>36.1</c:v>
                </c:pt>
                <c:pt idx="174">
                  <c:v>24.4</c:v>
                </c:pt>
                <c:pt idx="175">
                  <c:v>13.8</c:v>
                </c:pt>
                <c:pt idx="176">
                  <c:v>17.7</c:v>
                </c:pt>
                <c:pt idx="177">
                  <c:v>14.4</c:v>
                </c:pt>
                <c:pt idx="178">
                  <c:v>18.7</c:v>
                </c:pt>
                <c:pt idx="179">
                  <c:v>60.8</c:v>
                </c:pt>
                <c:pt idx="180">
                  <c:v>16.3</c:v>
                </c:pt>
                <c:pt idx="181">
                  <c:v>16.3</c:v>
                </c:pt>
                <c:pt idx="182">
                  <c:v>18.399999999999999</c:v>
                </c:pt>
                <c:pt idx="183">
                  <c:v>20.2</c:v>
                </c:pt>
                <c:pt idx="184">
                  <c:v>33.700000000000003</c:v>
                </c:pt>
                <c:pt idx="185">
                  <c:v>15.2</c:v>
                </c:pt>
                <c:pt idx="186">
                  <c:v>14.7</c:v>
                </c:pt>
                <c:pt idx="187">
                  <c:v>18.399999999999999</c:v>
                </c:pt>
                <c:pt idx="188">
                  <c:v>54.9</c:v>
                </c:pt>
                <c:pt idx="189">
                  <c:v>37.299999999999997</c:v>
                </c:pt>
                <c:pt idx="190">
                  <c:v>22.3</c:v>
                </c:pt>
                <c:pt idx="191">
                  <c:v>22.4</c:v>
                </c:pt>
                <c:pt idx="192">
                  <c:v>18.3</c:v>
                </c:pt>
                <c:pt idx="193">
                  <c:v>46.7</c:v>
                </c:pt>
                <c:pt idx="194">
                  <c:v>17.2</c:v>
                </c:pt>
                <c:pt idx="195">
                  <c:v>41.2</c:v>
                </c:pt>
                <c:pt idx="196">
                  <c:v>17.100000000000001</c:v>
                </c:pt>
                <c:pt idx="197">
                  <c:v>18.3</c:v>
                </c:pt>
                <c:pt idx="198">
                  <c:v>17.8</c:v>
                </c:pt>
                <c:pt idx="199">
                  <c:v>10</c:v>
                </c:pt>
                <c:pt idx="200">
                  <c:v>20.6</c:v>
                </c:pt>
                <c:pt idx="201">
                  <c:v>57.4</c:v>
                </c:pt>
                <c:pt idx="202">
                  <c:v>15.7</c:v>
                </c:pt>
                <c:pt idx="203">
                  <c:v>18.2</c:v>
                </c:pt>
                <c:pt idx="204">
                  <c:v>23.3</c:v>
                </c:pt>
                <c:pt idx="205">
                  <c:v>38.200000000000003</c:v>
                </c:pt>
                <c:pt idx="206">
                  <c:v>28.6</c:v>
                </c:pt>
                <c:pt idx="207">
                  <c:v>25.9</c:v>
                </c:pt>
                <c:pt idx="208">
                  <c:v>46.6</c:v>
                </c:pt>
                <c:pt idx="209">
                  <c:v>20.399999999999999</c:v>
                </c:pt>
                <c:pt idx="210">
                  <c:v>25.9</c:v>
                </c:pt>
                <c:pt idx="211">
                  <c:v>29.1</c:v>
                </c:pt>
                <c:pt idx="212">
                  <c:v>22.1</c:v>
                </c:pt>
                <c:pt idx="213">
                  <c:v>23.5</c:v>
                </c:pt>
                <c:pt idx="214">
                  <c:v>22.2</c:v>
                </c:pt>
                <c:pt idx="215">
                  <c:v>16.100000000000001</c:v>
                </c:pt>
                <c:pt idx="216">
                  <c:v>49.7</c:v>
                </c:pt>
                <c:pt idx="217">
                  <c:v>23.8</c:v>
                </c:pt>
                <c:pt idx="218">
                  <c:v>38.4</c:v>
                </c:pt>
                <c:pt idx="219">
                  <c:v>26.9</c:v>
                </c:pt>
                <c:pt idx="220">
                  <c:v>20.399999999999999</c:v>
                </c:pt>
                <c:pt idx="221">
                  <c:v>46.6</c:v>
                </c:pt>
                <c:pt idx="222">
                  <c:v>23.5</c:v>
                </c:pt>
                <c:pt idx="223">
                  <c:v>21.6</c:v>
                </c:pt>
                <c:pt idx="224">
                  <c:v>15.8</c:v>
                </c:pt>
                <c:pt idx="225">
                  <c:v>17.7</c:v>
                </c:pt>
                <c:pt idx="226">
                  <c:v>18.29</c:v>
                </c:pt>
                <c:pt idx="227">
                  <c:v>13</c:v>
                </c:pt>
                <c:pt idx="228">
                  <c:v>14.520000000000001</c:v>
                </c:pt>
                <c:pt idx="229">
                  <c:v>11.9</c:v>
                </c:pt>
                <c:pt idx="230">
                  <c:v>15.9</c:v>
                </c:pt>
                <c:pt idx="231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75-4174-AD50-8A5C9B70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538943"/>
        <c:axId val="1419537023"/>
      </c:areaChart>
      <c:dateAx>
        <c:axId val="1419538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37023"/>
        <c:crosses val="autoZero"/>
        <c:auto val="1"/>
        <c:lblOffset val="100"/>
        <c:baseTimeUnit val="days"/>
      </c:dateAx>
      <c:valAx>
        <c:axId val="14195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3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movingAvg"/>
            <c:period val="17"/>
            <c:dispRSqr val="0"/>
            <c:dispEq val="0"/>
          </c:trendline>
          <c:cat>
            <c:numRef>
              <c:f>'Daily Data'!$B$3:$B$271</c:f>
              <c:numCache>
                <c:formatCode>m/d/yyyy</c:formatCode>
                <c:ptCount val="269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44860</c:v>
                </c:pt>
                <c:pt idx="16">
                  <c:v>44861</c:v>
                </c:pt>
                <c:pt idx="17">
                  <c:v>44862</c:v>
                </c:pt>
                <c:pt idx="18">
                  <c:v>44863</c:v>
                </c:pt>
                <c:pt idx="19">
                  <c:v>44864</c:v>
                </c:pt>
                <c:pt idx="20">
                  <c:v>44865</c:v>
                </c:pt>
                <c:pt idx="21">
                  <c:v>44866</c:v>
                </c:pt>
                <c:pt idx="22">
                  <c:v>44867</c:v>
                </c:pt>
                <c:pt idx="23">
                  <c:v>44868</c:v>
                </c:pt>
                <c:pt idx="24">
                  <c:v>44869</c:v>
                </c:pt>
                <c:pt idx="25">
                  <c:v>44870</c:v>
                </c:pt>
                <c:pt idx="26">
                  <c:v>44871</c:v>
                </c:pt>
                <c:pt idx="27">
                  <c:v>44872</c:v>
                </c:pt>
                <c:pt idx="28">
                  <c:v>44873</c:v>
                </c:pt>
                <c:pt idx="29">
                  <c:v>44874</c:v>
                </c:pt>
                <c:pt idx="30">
                  <c:v>44875</c:v>
                </c:pt>
                <c:pt idx="31">
                  <c:v>44876</c:v>
                </c:pt>
                <c:pt idx="32">
                  <c:v>44877</c:v>
                </c:pt>
                <c:pt idx="33">
                  <c:v>44878</c:v>
                </c:pt>
                <c:pt idx="34">
                  <c:v>44879</c:v>
                </c:pt>
                <c:pt idx="35">
                  <c:v>44880</c:v>
                </c:pt>
                <c:pt idx="36">
                  <c:v>44881</c:v>
                </c:pt>
                <c:pt idx="39">
                  <c:v>44882</c:v>
                </c:pt>
                <c:pt idx="40">
                  <c:v>44883</c:v>
                </c:pt>
                <c:pt idx="41">
                  <c:v>44884</c:v>
                </c:pt>
                <c:pt idx="42">
                  <c:v>44885</c:v>
                </c:pt>
                <c:pt idx="43">
                  <c:v>44886</c:v>
                </c:pt>
                <c:pt idx="44">
                  <c:v>44887</c:v>
                </c:pt>
                <c:pt idx="45">
                  <c:v>44888</c:v>
                </c:pt>
                <c:pt idx="46">
                  <c:v>44889</c:v>
                </c:pt>
                <c:pt idx="47">
                  <c:v>44890</c:v>
                </c:pt>
                <c:pt idx="48">
                  <c:v>44891</c:v>
                </c:pt>
                <c:pt idx="49">
                  <c:v>44892</c:v>
                </c:pt>
                <c:pt idx="50">
                  <c:v>44893</c:v>
                </c:pt>
                <c:pt idx="51">
                  <c:v>44894</c:v>
                </c:pt>
                <c:pt idx="52">
                  <c:v>44895</c:v>
                </c:pt>
                <c:pt idx="53">
                  <c:v>44896</c:v>
                </c:pt>
                <c:pt idx="54">
                  <c:v>44897</c:v>
                </c:pt>
                <c:pt idx="55">
                  <c:v>44898</c:v>
                </c:pt>
                <c:pt idx="56">
                  <c:v>44899</c:v>
                </c:pt>
                <c:pt idx="57">
                  <c:v>44900</c:v>
                </c:pt>
                <c:pt idx="58">
                  <c:v>44901</c:v>
                </c:pt>
                <c:pt idx="59">
                  <c:v>44902</c:v>
                </c:pt>
                <c:pt idx="60">
                  <c:v>44903</c:v>
                </c:pt>
                <c:pt idx="61">
                  <c:v>44904</c:v>
                </c:pt>
                <c:pt idx="62">
                  <c:v>44905</c:v>
                </c:pt>
                <c:pt idx="63">
                  <c:v>44906</c:v>
                </c:pt>
                <c:pt idx="64">
                  <c:v>44907</c:v>
                </c:pt>
                <c:pt idx="65">
                  <c:v>44908</c:v>
                </c:pt>
                <c:pt idx="66">
                  <c:v>44909</c:v>
                </c:pt>
                <c:pt idx="67">
                  <c:v>44910</c:v>
                </c:pt>
                <c:pt idx="68">
                  <c:v>44911</c:v>
                </c:pt>
                <c:pt idx="69">
                  <c:v>44912</c:v>
                </c:pt>
                <c:pt idx="70">
                  <c:v>44913</c:v>
                </c:pt>
                <c:pt idx="71">
                  <c:v>44914</c:v>
                </c:pt>
                <c:pt idx="72">
                  <c:v>44915</c:v>
                </c:pt>
                <c:pt idx="73">
                  <c:v>44916</c:v>
                </c:pt>
                <c:pt idx="74">
                  <c:v>44917</c:v>
                </c:pt>
                <c:pt idx="75">
                  <c:v>44918</c:v>
                </c:pt>
                <c:pt idx="76">
                  <c:v>44919</c:v>
                </c:pt>
                <c:pt idx="77">
                  <c:v>44920</c:v>
                </c:pt>
                <c:pt idx="78">
                  <c:v>44921</c:v>
                </c:pt>
                <c:pt idx="79">
                  <c:v>44922</c:v>
                </c:pt>
                <c:pt idx="80">
                  <c:v>44923</c:v>
                </c:pt>
                <c:pt idx="81">
                  <c:v>44924</c:v>
                </c:pt>
                <c:pt idx="82">
                  <c:v>44925</c:v>
                </c:pt>
                <c:pt idx="83">
                  <c:v>44926</c:v>
                </c:pt>
                <c:pt idx="84">
                  <c:v>44927</c:v>
                </c:pt>
                <c:pt idx="85">
                  <c:v>44928</c:v>
                </c:pt>
                <c:pt idx="86">
                  <c:v>44929</c:v>
                </c:pt>
                <c:pt idx="87">
                  <c:v>44930</c:v>
                </c:pt>
                <c:pt idx="88">
                  <c:v>44931</c:v>
                </c:pt>
                <c:pt idx="89">
                  <c:v>44932</c:v>
                </c:pt>
                <c:pt idx="90">
                  <c:v>44933</c:v>
                </c:pt>
                <c:pt idx="91">
                  <c:v>44934</c:v>
                </c:pt>
                <c:pt idx="92">
                  <c:v>44935</c:v>
                </c:pt>
                <c:pt idx="93">
                  <c:v>44936</c:v>
                </c:pt>
                <c:pt idx="94">
                  <c:v>44937</c:v>
                </c:pt>
                <c:pt idx="95">
                  <c:v>44938</c:v>
                </c:pt>
                <c:pt idx="96">
                  <c:v>44939</c:v>
                </c:pt>
                <c:pt idx="97">
                  <c:v>44940</c:v>
                </c:pt>
                <c:pt idx="98">
                  <c:v>44941</c:v>
                </c:pt>
                <c:pt idx="99">
                  <c:v>44942</c:v>
                </c:pt>
                <c:pt idx="100">
                  <c:v>44943</c:v>
                </c:pt>
                <c:pt idx="101">
                  <c:v>44944</c:v>
                </c:pt>
                <c:pt idx="102">
                  <c:v>44945</c:v>
                </c:pt>
                <c:pt idx="103">
                  <c:v>44946</c:v>
                </c:pt>
                <c:pt idx="104">
                  <c:v>44947</c:v>
                </c:pt>
                <c:pt idx="105">
                  <c:v>44948</c:v>
                </c:pt>
                <c:pt idx="106">
                  <c:v>44949</c:v>
                </c:pt>
                <c:pt idx="107">
                  <c:v>44950</c:v>
                </c:pt>
                <c:pt idx="108">
                  <c:v>44951</c:v>
                </c:pt>
                <c:pt idx="109">
                  <c:v>44952</c:v>
                </c:pt>
                <c:pt idx="110">
                  <c:v>44953</c:v>
                </c:pt>
                <c:pt idx="111">
                  <c:v>44954</c:v>
                </c:pt>
                <c:pt idx="112">
                  <c:v>44955</c:v>
                </c:pt>
                <c:pt idx="113">
                  <c:v>44956</c:v>
                </c:pt>
                <c:pt idx="114">
                  <c:v>44957</c:v>
                </c:pt>
                <c:pt idx="115">
                  <c:v>44958</c:v>
                </c:pt>
                <c:pt idx="116">
                  <c:v>44959</c:v>
                </c:pt>
                <c:pt idx="117">
                  <c:v>44960</c:v>
                </c:pt>
                <c:pt idx="118">
                  <c:v>44961</c:v>
                </c:pt>
                <c:pt idx="119">
                  <c:v>44962</c:v>
                </c:pt>
                <c:pt idx="120">
                  <c:v>44963</c:v>
                </c:pt>
                <c:pt idx="121">
                  <c:v>44964</c:v>
                </c:pt>
                <c:pt idx="122">
                  <c:v>44965</c:v>
                </c:pt>
                <c:pt idx="123">
                  <c:v>44966</c:v>
                </c:pt>
                <c:pt idx="124">
                  <c:v>44967</c:v>
                </c:pt>
                <c:pt idx="125">
                  <c:v>44968</c:v>
                </c:pt>
                <c:pt idx="126">
                  <c:v>44969</c:v>
                </c:pt>
                <c:pt idx="127">
                  <c:v>44970</c:v>
                </c:pt>
                <c:pt idx="128">
                  <c:v>44971</c:v>
                </c:pt>
                <c:pt idx="129">
                  <c:v>44972</c:v>
                </c:pt>
                <c:pt idx="130">
                  <c:v>44973</c:v>
                </c:pt>
                <c:pt idx="131">
                  <c:v>44974</c:v>
                </c:pt>
                <c:pt idx="132">
                  <c:v>44975</c:v>
                </c:pt>
                <c:pt idx="133">
                  <c:v>44976</c:v>
                </c:pt>
                <c:pt idx="134">
                  <c:v>44977</c:v>
                </c:pt>
                <c:pt idx="135">
                  <c:v>44978</c:v>
                </c:pt>
                <c:pt idx="136">
                  <c:v>44979</c:v>
                </c:pt>
                <c:pt idx="137">
                  <c:v>44980</c:v>
                </c:pt>
                <c:pt idx="138">
                  <c:v>44981</c:v>
                </c:pt>
                <c:pt idx="139">
                  <c:v>44982</c:v>
                </c:pt>
                <c:pt idx="140">
                  <c:v>44983</c:v>
                </c:pt>
                <c:pt idx="141">
                  <c:v>44984</c:v>
                </c:pt>
                <c:pt idx="142">
                  <c:v>44985</c:v>
                </c:pt>
                <c:pt idx="143">
                  <c:v>44986</c:v>
                </c:pt>
                <c:pt idx="144">
                  <c:v>44987</c:v>
                </c:pt>
                <c:pt idx="145">
                  <c:v>44988</c:v>
                </c:pt>
                <c:pt idx="146">
                  <c:v>44989</c:v>
                </c:pt>
                <c:pt idx="147">
                  <c:v>44990</c:v>
                </c:pt>
                <c:pt idx="148">
                  <c:v>44991</c:v>
                </c:pt>
                <c:pt idx="149">
                  <c:v>44992</c:v>
                </c:pt>
                <c:pt idx="150">
                  <c:v>44993</c:v>
                </c:pt>
                <c:pt idx="151">
                  <c:v>44994</c:v>
                </c:pt>
                <c:pt idx="152">
                  <c:v>44995</c:v>
                </c:pt>
                <c:pt idx="153">
                  <c:v>44996</c:v>
                </c:pt>
                <c:pt idx="154">
                  <c:v>44997</c:v>
                </c:pt>
                <c:pt idx="155">
                  <c:v>44998</c:v>
                </c:pt>
                <c:pt idx="156">
                  <c:v>44999</c:v>
                </c:pt>
                <c:pt idx="157">
                  <c:v>45000</c:v>
                </c:pt>
                <c:pt idx="158">
                  <c:v>45001</c:v>
                </c:pt>
                <c:pt idx="159">
                  <c:v>45002</c:v>
                </c:pt>
                <c:pt idx="160">
                  <c:v>45003</c:v>
                </c:pt>
                <c:pt idx="161">
                  <c:v>45004</c:v>
                </c:pt>
                <c:pt idx="162">
                  <c:v>45005</c:v>
                </c:pt>
                <c:pt idx="163">
                  <c:v>45006</c:v>
                </c:pt>
                <c:pt idx="164">
                  <c:v>45007</c:v>
                </c:pt>
                <c:pt idx="165">
                  <c:v>45008</c:v>
                </c:pt>
                <c:pt idx="166">
                  <c:v>45009</c:v>
                </c:pt>
                <c:pt idx="167">
                  <c:v>45010</c:v>
                </c:pt>
                <c:pt idx="168">
                  <c:v>45011</c:v>
                </c:pt>
                <c:pt idx="169">
                  <c:v>45012</c:v>
                </c:pt>
                <c:pt idx="170">
                  <c:v>45013</c:v>
                </c:pt>
                <c:pt idx="171">
                  <c:v>45014</c:v>
                </c:pt>
                <c:pt idx="172">
                  <c:v>45015</c:v>
                </c:pt>
                <c:pt idx="173">
                  <c:v>45016</c:v>
                </c:pt>
                <c:pt idx="174">
                  <c:v>45017</c:v>
                </c:pt>
                <c:pt idx="175">
                  <c:v>45018</c:v>
                </c:pt>
                <c:pt idx="176">
                  <c:v>45019</c:v>
                </c:pt>
                <c:pt idx="177">
                  <c:v>45020</c:v>
                </c:pt>
                <c:pt idx="178">
                  <c:v>45021</c:v>
                </c:pt>
                <c:pt idx="179">
                  <c:v>45022</c:v>
                </c:pt>
                <c:pt idx="180">
                  <c:v>45023</c:v>
                </c:pt>
                <c:pt idx="181">
                  <c:v>45024</c:v>
                </c:pt>
                <c:pt idx="182">
                  <c:v>45025</c:v>
                </c:pt>
                <c:pt idx="183">
                  <c:v>45026</c:v>
                </c:pt>
                <c:pt idx="184">
                  <c:v>45027</c:v>
                </c:pt>
                <c:pt idx="185">
                  <c:v>45028</c:v>
                </c:pt>
                <c:pt idx="186">
                  <c:v>45029</c:v>
                </c:pt>
                <c:pt idx="187">
                  <c:v>45030</c:v>
                </c:pt>
                <c:pt idx="188">
                  <c:v>45031</c:v>
                </c:pt>
                <c:pt idx="189">
                  <c:v>45032</c:v>
                </c:pt>
                <c:pt idx="190">
                  <c:v>45033</c:v>
                </c:pt>
                <c:pt idx="191">
                  <c:v>45034</c:v>
                </c:pt>
                <c:pt idx="192">
                  <c:v>45035</c:v>
                </c:pt>
                <c:pt idx="193">
                  <c:v>45036</c:v>
                </c:pt>
                <c:pt idx="194">
                  <c:v>45037</c:v>
                </c:pt>
                <c:pt idx="195">
                  <c:v>45038</c:v>
                </c:pt>
                <c:pt idx="196">
                  <c:v>45039</c:v>
                </c:pt>
                <c:pt idx="197">
                  <c:v>45040</c:v>
                </c:pt>
                <c:pt idx="198">
                  <c:v>45041</c:v>
                </c:pt>
                <c:pt idx="199">
                  <c:v>45042</c:v>
                </c:pt>
                <c:pt idx="200">
                  <c:v>45043</c:v>
                </c:pt>
                <c:pt idx="201">
                  <c:v>45044</c:v>
                </c:pt>
                <c:pt idx="202">
                  <c:v>45045</c:v>
                </c:pt>
                <c:pt idx="203">
                  <c:v>45046</c:v>
                </c:pt>
                <c:pt idx="204">
                  <c:v>45047</c:v>
                </c:pt>
                <c:pt idx="205">
                  <c:v>45048</c:v>
                </c:pt>
                <c:pt idx="206">
                  <c:v>45049</c:v>
                </c:pt>
                <c:pt idx="207">
                  <c:v>45050</c:v>
                </c:pt>
                <c:pt idx="208">
                  <c:v>45051</c:v>
                </c:pt>
                <c:pt idx="209">
                  <c:v>45052</c:v>
                </c:pt>
                <c:pt idx="210">
                  <c:v>45053</c:v>
                </c:pt>
                <c:pt idx="211">
                  <c:v>45054</c:v>
                </c:pt>
                <c:pt idx="212">
                  <c:v>45055</c:v>
                </c:pt>
                <c:pt idx="213">
                  <c:v>45056</c:v>
                </c:pt>
                <c:pt idx="214">
                  <c:v>45057</c:v>
                </c:pt>
                <c:pt idx="215">
                  <c:v>45058</c:v>
                </c:pt>
                <c:pt idx="216">
                  <c:v>45059</c:v>
                </c:pt>
                <c:pt idx="217">
                  <c:v>45060</c:v>
                </c:pt>
                <c:pt idx="218">
                  <c:v>45061</c:v>
                </c:pt>
                <c:pt idx="219">
                  <c:v>45062</c:v>
                </c:pt>
                <c:pt idx="220">
                  <c:v>45063</c:v>
                </c:pt>
                <c:pt idx="221">
                  <c:v>45064</c:v>
                </c:pt>
                <c:pt idx="222">
                  <c:v>45065</c:v>
                </c:pt>
                <c:pt idx="223">
                  <c:v>45066</c:v>
                </c:pt>
                <c:pt idx="224">
                  <c:v>45067</c:v>
                </c:pt>
                <c:pt idx="225">
                  <c:v>45072</c:v>
                </c:pt>
                <c:pt idx="226">
                  <c:v>45073</c:v>
                </c:pt>
                <c:pt idx="227">
                  <c:v>45074</c:v>
                </c:pt>
                <c:pt idx="228">
                  <c:v>45075</c:v>
                </c:pt>
                <c:pt idx="229">
                  <c:v>45076</c:v>
                </c:pt>
                <c:pt idx="230">
                  <c:v>45077</c:v>
                </c:pt>
                <c:pt idx="231">
                  <c:v>45078</c:v>
                </c:pt>
                <c:pt idx="232">
                  <c:v>45079</c:v>
                </c:pt>
                <c:pt idx="233">
                  <c:v>45080</c:v>
                </c:pt>
                <c:pt idx="234">
                  <c:v>45081</c:v>
                </c:pt>
                <c:pt idx="235">
                  <c:v>45082</c:v>
                </c:pt>
                <c:pt idx="236">
                  <c:v>45083</c:v>
                </c:pt>
                <c:pt idx="237">
                  <c:v>45084</c:v>
                </c:pt>
                <c:pt idx="238">
                  <c:v>45085</c:v>
                </c:pt>
                <c:pt idx="239">
                  <c:v>45086</c:v>
                </c:pt>
                <c:pt idx="240">
                  <c:v>45087</c:v>
                </c:pt>
                <c:pt idx="241">
                  <c:v>45088</c:v>
                </c:pt>
                <c:pt idx="242">
                  <c:v>45089</c:v>
                </c:pt>
                <c:pt idx="243">
                  <c:v>45090</c:v>
                </c:pt>
                <c:pt idx="244">
                  <c:v>45091</c:v>
                </c:pt>
                <c:pt idx="245">
                  <c:v>45092</c:v>
                </c:pt>
                <c:pt idx="246">
                  <c:v>45093</c:v>
                </c:pt>
                <c:pt idx="247">
                  <c:v>45094</c:v>
                </c:pt>
                <c:pt idx="248">
                  <c:v>45095</c:v>
                </c:pt>
                <c:pt idx="249">
                  <c:v>45096</c:v>
                </c:pt>
                <c:pt idx="250">
                  <c:v>45097</c:v>
                </c:pt>
                <c:pt idx="251">
                  <c:v>45098</c:v>
                </c:pt>
                <c:pt idx="252">
                  <c:v>45099</c:v>
                </c:pt>
                <c:pt idx="253">
                  <c:v>45100</c:v>
                </c:pt>
                <c:pt idx="254">
                  <c:v>45101</c:v>
                </c:pt>
                <c:pt idx="255">
                  <c:v>45102</c:v>
                </c:pt>
                <c:pt idx="256">
                  <c:v>45103</c:v>
                </c:pt>
                <c:pt idx="257">
                  <c:v>45104</c:v>
                </c:pt>
                <c:pt idx="258">
                  <c:v>45105</c:v>
                </c:pt>
                <c:pt idx="259">
                  <c:v>45106</c:v>
                </c:pt>
                <c:pt idx="260">
                  <c:v>45107</c:v>
                </c:pt>
                <c:pt idx="261">
                  <c:v>45108</c:v>
                </c:pt>
                <c:pt idx="262">
                  <c:v>45109</c:v>
                </c:pt>
                <c:pt idx="263">
                  <c:v>45110</c:v>
                </c:pt>
                <c:pt idx="264">
                  <c:v>45111</c:v>
                </c:pt>
                <c:pt idx="265">
                  <c:v>45112</c:v>
                </c:pt>
                <c:pt idx="266">
                  <c:v>45113</c:v>
                </c:pt>
                <c:pt idx="267">
                  <c:v>45114</c:v>
                </c:pt>
                <c:pt idx="268">
                  <c:v>45115</c:v>
                </c:pt>
              </c:numCache>
            </c:numRef>
          </c:cat>
          <c:val>
            <c:numRef>
              <c:f>'Daily Data'!$E$3:$E$271</c:f>
              <c:numCache>
                <c:formatCode>General</c:formatCode>
                <c:ptCount val="269"/>
                <c:pt idx="0">
                  <c:v>7.6</c:v>
                </c:pt>
                <c:pt idx="1">
                  <c:v>5</c:v>
                </c:pt>
                <c:pt idx="2">
                  <c:v>7.8</c:v>
                </c:pt>
                <c:pt idx="3">
                  <c:v>6.4</c:v>
                </c:pt>
                <c:pt idx="4">
                  <c:v>7.7</c:v>
                </c:pt>
                <c:pt idx="5">
                  <c:v>10</c:v>
                </c:pt>
                <c:pt idx="6">
                  <c:v>9.1999999999999993</c:v>
                </c:pt>
                <c:pt idx="7">
                  <c:v>10.199999999999999</c:v>
                </c:pt>
                <c:pt idx="8">
                  <c:v>6</c:v>
                </c:pt>
                <c:pt idx="9">
                  <c:v>1.1000000000000001</c:v>
                </c:pt>
                <c:pt idx="10">
                  <c:v>3.7</c:v>
                </c:pt>
                <c:pt idx="11">
                  <c:v>7</c:v>
                </c:pt>
                <c:pt idx="12">
                  <c:v>4.0999999999999996</c:v>
                </c:pt>
                <c:pt idx="13">
                  <c:v>5.2</c:v>
                </c:pt>
                <c:pt idx="14">
                  <c:v>6.6</c:v>
                </c:pt>
                <c:pt idx="15">
                  <c:v>7.3</c:v>
                </c:pt>
                <c:pt idx="16">
                  <c:v>4.2</c:v>
                </c:pt>
                <c:pt idx="17">
                  <c:v>6.1</c:v>
                </c:pt>
                <c:pt idx="18">
                  <c:v>3.8</c:v>
                </c:pt>
                <c:pt idx="19">
                  <c:v>4.3</c:v>
                </c:pt>
                <c:pt idx="20">
                  <c:v>4.5</c:v>
                </c:pt>
                <c:pt idx="21">
                  <c:v>3.9</c:v>
                </c:pt>
                <c:pt idx="22">
                  <c:v>3.9</c:v>
                </c:pt>
                <c:pt idx="23">
                  <c:v>4.2</c:v>
                </c:pt>
                <c:pt idx="24">
                  <c:v>6.7</c:v>
                </c:pt>
                <c:pt idx="25">
                  <c:v>1.5</c:v>
                </c:pt>
                <c:pt idx="26">
                  <c:v>1.8</c:v>
                </c:pt>
                <c:pt idx="27">
                  <c:v>2</c:v>
                </c:pt>
                <c:pt idx="28">
                  <c:v>4.7</c:v>
                </c:pt>
                <c:pt idx="29">
                  <c:v>5.2</c:v>
                </c:pt>
                <c:pt idx="30">
                  <c:v>2.2000000000000002</c:v>
                </c:pt>
                <c:pt idx="31">
                  <c:v>3.1</c:v>
                </c:pt>
                <c:pt idx="32">
                  <c:v>3.6</c:v>
                </c:pt>
                <c:pt idx="33">
                  <c:v>1.7</c:v>
                </c:pt>
                <c:pt idx="34">
                  <c:v>0.9</c:v>
                </c:pt>
                <c:pt idx="35">
                  <c:v>1.1000000000000001</c:v>
                </c:pt>
                <c:pt idx="36">
                  <c:v>3.2</c:v>
                </c:pt>
                <c:pt idx="39">
                  <c:v>0.7</c:v>
                </c:pt>
                <c:pt idx="40">
                  <c:v>2.8</c:v>
                </c:pt>
                <c:pt idx="41">
                  <c:v>3.4</c:v>
                </c:pt>
                <c:pt idx="42">
                  <c:v>3.1</c:v>
                </c:pt>
                <c:pt idx="43">
                  <c:v>0.6</c:v>
                </c:pt>
                <c:pt idx="44">
                  <c:v>2.2000000000000002</c:v>
                </c:pt>
                <c:pt idx="45">
                  <c:v>3</c:v>
                </c:pt>
                <c:pt idx="46">
                  <c:v>2.1</c:v>
                </c:pt>
                <c:pt idx="47">
                  <c:v>4.4000000000000004</c:v>
                </c:pt>
                <c:pt idx="48">
                  <c:v>2</c:v>
                </c:pt>
                <c:pt idx="49">
                  <c:v>2.2999999999999998</c:v>
                </c:pt>
                <c:pt idx="50">
                  <c:v>1.6</c:v>
                </c:pt>
                <c:pt idx="51">
                  <c:v>0.6</c:v>
                </c:pt>
                <c:pt idx="52">
                  <c:v>1.2</c:v>
                </c:pt>
                <c:pt idx="53">
                  <c:v>0.9</c:v>
                </c:pt>
                <c:pt idx="54">
                  <c:v>2</c:v>
                </c:pt>
                <c:pt idx="55">
                  <c:v>1.8</c:v>
                </c:pt>
                <c:pt idx="56">
                  <c:v>1</c:v>
                </c:pt>
                <c:pt idx="57">
                  <c:v>1.4</c:v>
                </c:pt>
                <c:pt idx="58">
                  <c:v>1.6</c:v>
                </c:pt>
                <c:pt idx="59">
                  <c:v>3</c:v>
                </c:pt>
                <c:pt idx="60">
                  <c:v>3.7</c:v>
                </c:pt>
                <c:pt idx="61">
                  <c:v>3.3</c:v>
                </c:pt>
                <c:pt idx="62">
                  <c:v>2.7</c:v>
                </c:pt>
                <c:pt idx="63">
                  <c:v>0.6</c:v>
                </c:pt>
                <c:pt idx="64">
                  <c:v>0.8</c:v>
                </c:pt>
                <c:pt idx="65">
                  <c:v>1.9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2.4</c:v>
                </c:pt>
                <c:pt idx="70">
                  <c:v>0.5</c:v>
                </c:pt>
                <c:pt idx="71">
                  <c:v>0.7</c:v>
                </c:pt>
                <c:pt idx="72">
                  <c:v>3.1</c:v>
                </c:pt>
                <c:pt idx="73">
                  <c:v>2.6</c:v>
                </c:pt>
                <c:pt idx="74">
                  <c:v>0.7</c:v>
                </c:pt>
                <c:pt idx="75">
                  <c:v>0.6</c:v>
                </c:pt>
                <c:pt idx="76">
                  <c:v>2.8</c:v>
                </c:pt>
                <c:pt idx="77">
                  <c:v>1.9</c:v>
                </c:pt>
                <c:pt idx="78">
                  <c:v>3.2</c:v>
                </c:pt>
                <c:pt idx="79">
                  <c:v>0.7</c:v>
                </c:pt>
                <c:pt idx="80">
                  <c:v>0.9</c:v>
                </c:pt>
                <c:pt idx="81">
                  <c:v>2.7</c:v>
                </c:pt>
                <c:pt idx="82">
                  <c:v>1.8</c:v>
                </c:pt>
                <c:pt idx="83">
                  <c:v>0.7</c:v>
                </c:pt>
                <c:pt idx="84">
                  <c:v>2.2000000000000002</c:v>
                </c:pt>
                <c:pt idx="85">
                  <c:v>3</c:v>
                </c:pt>
                <c:pt idx="86">
                  <c:v>0.9</c:v>
                </c:pt>
                <c:pt idx="87">
                  <c:v>1.7</c:v>
                </c:pt>
                <c:pt idx="88">
                  <c:v>1.1000000000000001</c:v>
                </c:pt>
                <c:pt idx="89">
                  <c:v>1.7</c:v>
                </c:pt>
                <c:pt idx="90">
                  <c:v>1.9</c:v>
                </c:pt>
                <c:pt idx="91">
                  <c:v>1.7</c:v>
                </c:pt>
                <c:pt idx="92">
                  <c:v>2.1</c:v>
                </c:pt>
                <c:pt idx="93">
                  <c:v>0.5</c:v>
                </c:pt>
                <c:pt idx="94">
                  <c:v>1.8</c:v>
                </c:pt>
                <c:pt idx="95">
                  <c:v>1.7</c:v>
                </c:pt>
                <c:pt idx="96">
                  <c:v>1.9</c:v>
                </c:pt>
                <c:pt idx="97">
                  <c:v>1.4</c:v>
                </c:pt>
                <c:pt idx="98">
                  <c:v>1.7</c:v>
                </c:pt>
                <c:pt idx="99">
                  <c:v>2.9</c:v>
                </c:pt>
                <c:pt idx="100">
                  <c:v>3.9</c:v>
                </c:pt>
                <c:pt idx="101">
                  <c:v>3.5</c:v>
                </c:pt>
                <c:pt idx="102">
                  <c:v>3.6</c:v>
                </c:pt>
                <c:pt idx="103">
                  <c:v>4.9000000000000004</c:v>
                </c:pt>
                <c:pt idx="104">
                  <c:v>3.3</c:v>
                </c:pt>
                <c:pt idx="105">
                  <c:v>2.9</c:v>
                </c:pt>
                <c:pt idx="106">
                  <c:v>3.8</c:v>
                </c:pt>
                <c:pt idx="107">
                  <c:v>5</c:v>
                </c:pt>
                <c:pt idx="108">
                  <c:v>2.1</c:v>
                </c:pt>
                <c:pt idx="109">
                  <c:v>2.4</c:v>
                </c:pt>
                <c:pt idx="110">
                  <c:v>1.9</c:v>
                </c:pt>
                <c:pt idx="111">
                  <c:v>3.3</c:v>
                </c:pt>
                <c:pt idx="112">
                  <c:v>4.8</c:v>
                </c:pt>
                <c:pt idx="113">
                  <c:v>4.9000000000000004</c:v>
                </c:pt>
                <c:pt idx="114">
                  <c:v>5.7</c:v>
                </c:pt>
                <c:pt idx="115">
                  <c:v>1.7</c:v>
                </c:pt>
                <c:pt idx="116">
                  <c:v>2.8</c:v>
                </c:pt>
                <c:pt idx="117">
                  <c:v>2.9</c:v>
                </c:pt>
                <c:pt idx="118">
                  <c:v>2.2999999999999998</c:v>
                </c:pt>
                <c:pt idx="119">
                  <c:v>6.4</c:v>
                </c:pt>
                <c:pt idx="120">
                  <c:v>7.6</c:v>
                </c:pt>
                <c:pt idx="121">
                  <c:v>7.2</c:v>
                </c:pt>
                <c:pt idx="122">
                  <c:v>7</c:v>
                </c:pt>
                <c:pt idx="123">
                  <c:v>7.6</c:v>
                </c:pt>
                <c:pt idx="124">
                  <c:v>3.8</c:v>
                </c:pt>
                <c:pt idx="125">
                  <c:v>2.6</c:v>
                </c:pt>
                <c:pt idx="126">
                  <c:v>2.2000000000000002</c:v>
                </c:pt>
                <c:pt idx="127">
                  <c:v>6.5</c:v>
                </c:pt>
                <c:pt idx="128">
                  <c:v>5.6</c:v>
                </c:pt>
                <c:pt idx="129">
                  <c:v>5</c:v>
                </c:pt>
                <c:pt idx="130">
                  <c:v>2.7</c:v>
                </c:pt>
                <c:pt idx="131">
                  <c:v>4.9000000000000004</c:v>
                </c:pt>
                <c:pt idx="132">
                  <c:v>4</c:v>
                </c:pt>
                <c:pt idx="133">
                  <c:v>7.2</c:v>
                </c:pt>
                <c:pt idx="134">
                  <c:v>6.3</c:v>
                </c:pt>
                <c:pt idx="135">
                  <c:v>6</c:v>
                </c:pt>
                <c:pt idx="136">
                  <c:v>4.2</c:v>
                </c:pt>
                <c:pt idx="137">
                  <c:v>9.9</c:v>
                </c:pt>
                <c:pt idx="138">
                  <c:v>7</c:v>
                </c:pt>
                <c:pt idx="139">
                  <c:v>5</c:v>
                </c:pt>
                <c:pt idx="140">
                  <c:v>8.6999999999999993</c:v>
                </c:pt>
                <c:pt idx="141">
                  <c:v>5.2</c:v>
                </c:pt>
                <c:pt idx="142">
                  <c:v>3.4</c:v>
                </c:pt>
                <c:pt idx="143">
                  <c:v>5.2</c:v>
                </c:pt>
                <c:pt idx="144">
                  <c:v>5.2</c:v>
                </c:pt>
                <c:pt idx="145">
                  <c:v>3.1</c:v>
                </c:pt>
                <c:pt idx="146">
                  <c:v>3.8</c:v>
                </c:pt>
                <c:pt idx="147">
                  <c:v>2.7</c:v>
                </c:pt>
                <c:pt idx="148">
                  <c:v>4.4000000000000004</c:v>
                </c:pt>
                <c:pt idx="149">
                  <c:v>11</c:v>
                </c:pt>
                <c:pt idx="150">
                  <c:v>4.5</c:v>
                </c:pt>
                <c:pt idx="151">
                  <c:v>0.8</c:v>
                </c:pt>
                <c:pt idx="152">
                  <c:v>11.6</c:v>
                </c:pt>
                <c:pt idx="153">
                  <c:v>8.6</c:v>
                </c:pt>
                <c:pt idx="154">
                  <c:v>8.8000000000000007</c:v>
                </c:pt>
                <c:pt idx="155">
                  <c:v>5</c:v>
                </c:pt>
                <c:pt idx="156">
                  <c:v>9.9</c:v>
                </c:pt>
                <c:pt idx="157">
                  <c:v>6.5</c:v>
                </c:pt>
                <c:pt idx="158">
                  <c:v>3.6</c:v>
                </c:pt>
                <c:pt idx="159">
                  <c:v>10</c:v>
                </c:pt>
                <c:pt idx="160">
                  <c:v>7.7</c:v>
                </c:pt>
                <c:pt idx="161">
                  <c:v>8.6999999999999993</c:v>
                </c:pt>
                <c:pt idx="162">
                  <c:v>5.8</c:v>
                </c:pt>
                <c:pt idx="163">
                  <c:v>9.4</c:v>
                </c:pt>
                <c:pt idx="164">
                  <c:v>12.2</c:v>
                </c:pt>
                <c:pt idx="165">
                  <c:v>11.3</c:v>
                </c:pt>
                <c:pt idx="166">
                  <c:v>13.1</c:v>
                </c:pt>
                <c:pt idx="167">
                  <c:v>10.9</c:v>
                </c:pt>
                <c:pt idx="168">
                  <c:v>5.9</c:v>
                </c:pt>
                <c:pt idx="169">
                  <c:v>5.7</c:v>
                </c:pt>
                <c:pt idx="170">
                  <c:v>3.1</c:v>
                </c:pt>
                <c:pt idx="171">
                  <c:v>5.7</c:v>
                </c:pt>
                <c:pt idx="172">
                  <c:v>11.8</c:v>
                </c:pt>
                <c:pt idx="173">
                  <c:v>5.3</c:v>
                </c:pt>
                <c:pt idx="174">
                  <c:v>5.6</c:v>
                </c:pt>
                <c:pt idx="175">
                  <c:v>15.5</c:v>
                </c:pt>
                <c:pt idx="176">
                  <c:v>20.100000000000001</c:v>
                </c:pt>
                <c:pt idx="177">
                  <c:v>19.7</c:v>
                </c:pt>
                <c:pt idx="178">
                  <c:v>5.5</c:v>
                </c:pt>
                <c:pt idx="179">
                  <c:v>15</c:v>
                </c:pt>
                <c:pt idx="180">
                  <c:v>21.1</c:v>
                </c:pt>
                <c:pt idx="181">
                  <c:v>19.3</c:v>
                </c:pt>
                <c:pt idx="182">
                  <c:v>12.6</c:v>
                </c:pt>
                <c:pt idx="183">
                  <c:v>12.4</c:v>
                </c:pt>
                <c:pt idx="184">
                  <c:v>12.3</c:v>
                </c:pt>
                <c:pt idx="185">
                  <c:v>14.3</c:v>
                </c:pt>
                <c:pt idx="186">
                  <c:v>13.7</c:v>
                </c:pt>
                <c:pt idx="187">
                  <c:v>7.4</c:v>
                </c:pt>
                <c:pt idx="188">
                  <c:v>13.3</c:v>
                </c:pt>
                <c:pt idx="189">
                  <c:v>7.5</c:v>
                </c:pt>
                <c:pt idx="190">
                  <c:v>11.7</c:v>
                </c:pt>
                <c:pt idx="191">
                  <c:v>21.1</c:v>
                </c:pt>
                <c:pt idx="192">
                  <c:v>16.7</c:v>
                </c:pt>
                <c:pt idx="193">
                  <c:v>22.8</c:v>
                </c:pt>
                <c:pt idx="194">
                  <c:v>7.3</c:v>
                </c:pt>
                <c:pt idx="195">
                  <c:v>16.600000000000001</c:v>
                </c:pt>
                <c:pt idx="196">
                  <c:v>5.5</c:v>
                </c:pt>
                <c:pt idx="197">
                  <c:v>11.2</c:v>
                </c:pt>
                <c:pt idx="198">
                  <c:v>18.3</c:v>
                </c:pt>
                <c:pt idx="199">
                  <c:v>14.8</c:v>
                </c:pt>
                <c:pt idx="200">
                  <c:v>6.5</c:v>
                </c:pt>
                <c:pt idx="201">
                  <c:v>9.6</c:v>
                </c:pt>
                <c:pt idx="202">
                  <c:v>14.1</c:v>
                </c:pt>
                <c:pt idx="203">
                  <c:v>13.2</c:v>
                </c:pt>
                <c:pt idx="204">
                  <c:v>15.2</c:v>
                </c:pt>
                <c:pt idx="205">
                  <c:v>14.7</c:v>
                </c:pt>
                <c:pt idx="206">
                  <c:v>22.3</c:v>
                </c:pt>
                <c:pt idx="207">
                  <c:v>16.7</c:v>
                </c:pt>
                <c:pt idx="208">
                  <c:v>15.5</c:v>
                </c:pt>
                <c:pt idx="209">
                  <c:v>9</c:v>
                </c:pt>
                <c:pt idx="210">
                  <c:v>20.8</c:v>
                </c:pt>
                <c:pt idx="211">
                  <c:v>5.8</c:v>
                </c:pt>
                <c:pt idx="212">
                  <c:v>12.8</c:v>
                </c:pt>
                <c:pt idx="213">
                  <c:v>13.8</c:v>
                </c:pt>
                <c:pt idx="214">
                  <c:v>15.9</c:v>
                </c:pt>
                <c:pt idx="215">
                  <c:v>8.5</c:v>
                </c:pt>
                <c:pt idx="216">
                  <c:v>20.3</c:v>
                </c:pt>
                <c:pt idx="217">
                  <c:v>18.7</c:v>
                </c:pt>
                <c:pt idx="218">
                  <c:v>21.8</c:v>
                </c:pt>
                <c:pt idx="219">
                  <c:v>19</c:v>
                </c:pt>
                <c:pt idx="220">
                  <c:v>15.5</c:v>
                </c:pt>
                <c:pt idx="221">
                  <c:v>16.8</c:v>
                </c:pt>
                <c:pt idx="222">
                  <c:v>14.9</c:v>
                </c:pt>
                <c:pt idx="223">
                  <c:v>27</c:v>
                </c:pt>
                <c:pt idx="224">
                  <c:v>25.5</c:v>
                </c:pt>
                <c:pt idx="225">
                  <c:v>26.3</c:v>
                </c:pt>
                <c:pt idx="226">
                  <c:v>27.3</c:v>
                </c:pt>
                <c:pt idx="227">
                  <c:v>15.8</c:v>
                </c:pt>
                <c:pt idx="228">
                  <c:v>24.7</c:v>
                </c:pt>
                <c:pt idx="229">
                  <c:v>11.5</c:v>
                </c:pt>
                <c:pt idx="230">
                  <c:v>7.7</c:v>
                </c:pt>
                <c:pt idx="231">
                  <c:v>11.8</c:v>
                </c:pt>
                <c:pt idx="232">
                  <c:v>27.6</c:v>
                </c:pt>
                <c:pt idx="233">
                  <c:v>28.4</c:v>
                </c:pt>
                <c:pt idx="234">
                  <c:v>27.4</c:v>
                </c:pt>
                <c:pt idx="235">
                  <c:v>21.3</c:v>
                </c:pt>
                <c:pt idx="236">
                  <c:v>7.1</c:v>
                </c:pt>
                <c:pt idx="237">
                  <c:v>21.3</c:v>
                </c:pt>
                <c:pt idx="238">
                  <c:v>25.4</c:v>
                </c:pt>
                <c:pt idx="239">
                  <c:v>27.9</c:v>
                </c:pt>
                <c:pt idx="240">
                  <c:v>23.7</c:v>
                </c:pt>
                <c:pt idx="241">
                  <c:v>23.1</c:v>
                </c:pt>
                <c:pt idx="242">
                  <c:v>19.600000000000001</c:v>
                </c:pt>
                <c:pt idx="243">
                  <c:v>28</c:v>
                </c:pt>
                <c:pt idx="244">
                  <c:v>29.2</c:v>
                </c:pt>
                <c:pt idx="245">
                  <c:v>25.9</c:v>
                </c:pt>
                <c:pt idx="246">
                  <c:v>26.1</c:v>
                </c:pt>
                <c:pt idx="247">
                  <c:v>19.7</c:v>
                </c:pt>
                <c:pt idx="248">
                  <c:v>13.6</c:v>
                </c:pt>
                <c:pt idx="249">
                  <c:v>25.2</c:v>
                </c:pt>
                <c:pt idx="250">
                  <c:v>11.8</c:v>
                </c:pt>
                <c:pt idx="251">
                  <c:v>22.2</c:v>
                </c:pt>
                <c:pt idx="252">
                  <c:v>25.8</c:v>
                </c:pt>
                <c:pt idx="253">
                  <c:v>18.2</c:v>
                </c:pt>
                <c:pt idx="254">
                  <c:v>19.399999999999999</c:v>
                </c:pt>
                <c:pt idx="255">
                  <c:v>21.5</c:v>
                </c:pt>
                <c:pt idx="256">
                  <c:v>19.899999999999999</c:v>
                </c:pt>
                <c:pt idx="257">
                  <c:v>6.7</c:v>
                </c:pt>
                <c:pt idx="258">
                  <c:v>10.4</c:v>
                </c:pt>
                <c:pt idx="259">
                  <c:v>24.1</c:v>
                </c:pt>
                <c:pt idx="260">
                  <c:v>9.3000000000000007</c:v>
                </c:pt>
                <c:pt idx="261">
                  <c:v>16.899999999999999</c:v>
                </c:pt>
                <c:pt idx="262">
                  <c:v>18.7</c:v>
                </c:pt>
                <c:pt idx="263">
                  <c:v>21</c:v>
                </c:pt>
                <c:pt idx="264">
                  <c:v>18.7</c:v>
                </c:pt>
                <c:pt idx="265">
                  <c:v>15.5</c:v>
                </c:pt>
                <c:pt idx="266">
                  <c:v>18.7</c:v>
                </c:pt>
                <c:pt idx="267">
                  <c:v>28.2</c:v>
                </c:pt>
                <c:pt idx="268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1-4AF7-87A9-AA221DC9C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423247"/>
        <c:axId val="1317423727"/>
      </c:lineChart>
      <c:dateAx>
        <c:axId val="1317423247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23727"/>
        <c:crosses val="autoZero"/>
        <c:auto val="0"/>
        <c:lblOffset val="100"/>
        <c:baseTimeUnit val="days"/>
        <c:majorUnit val="20"/>
        <c:minorUnit val="30"/>
      </c:dateAx>
      <c:valAx>
        <c:axId val="13174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23247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Generation to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'Daily Data'!$F$2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rgbClr val="4472C4">
                <a:lumMod val="75000"/>
              </a:srgbClr>
            </a:solidFill>
            <a:ln w="25400">
              <a:noFill/>
            </a:ln>
            <a:effectLst/>
          </c:spPr>
          <c:cat>
            <c:numRef>
              <c:f>'Daily Data'!$B$3:$B$271</c:f>
              <c:numCache>
                <c:formatCode>m/d/yyyy</c:formatCode>
                <c:ptCount val="269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44860</c:v>
                </c:pt>
                <c:pt idx="16">
                  <c:v>44861</c:v>
                </c:pt>
                <c:pt idx="17">
                  <c:v>44862</c:v>
                </c:pt>
                <c:pt idx="18">
                  <c:v>44863</c:v>
                </c:pt>
                <c:pt idx="19">
                  <c:v>44864</c:v>
                </c:pt>
                <c:pt idx="20">
                  <c:v>44865</c:v>
                </c:pt>
                <c:pt idx="21">
                  <c:v>44866</c:v>
                </c:pt>
                <c:pt idx="22">
                  <c:v>44867</c:v>
                </c:pt>
                <c:pt idx="23">
                  <c:v>44868</c:v>
                </c:pt>
                <c:pt idx="24">
                  <c:v>44869</c:v>
                </c:pt>
                <c:pt idx="25">
                  <c:v>44870</c:v>
                </c:pt>
                <c:pt idx="26">
                  <c:v>44871</c:v>
                </c:pt>
                <c:pt idx="27">
                  <c:v>44872</c:v>
                </c:pt>
                <c:pt idx="28">
                  <c:v>44873</c:v>
                </c:pt>
                <c:pt idx="29">
                  <c:v>44874</c:v>
                </c:pt>
                <c:pt idx="30">
                  <c:v>44875</c:v>
                </c:pt>
                <c:pt idx="31">
                  <c:v>44876</c:v>
                </c:pt>
                <c:pt idx="32">
                  <c:v>44877</c:v>
                </c:pt>
                <c:pt idx="33">
                  <c:v>44878</c:v>
                </c:pt>
                <c:pt idx="34">
                  <c:v>44879</c:v>
                </c:pt>
                <c:pt idx="35">
                  <c:v>44880</c:v>
                </c:pt>
                <c:pt idx="36">
                  <c:v>44881</c:v>
                </c:pt>
                <c:pt idx="39">
                  <c:v>44882</c:v>
                </c:pt>
                <c:pt idx="40">
                  <c:v>44883</c:v>
                </c:pt>
                <c:pt idx="41">
                  <c:v>44884</c:v>
                </c:pt>
                <c:pt idx="42">
                  <c:v>44885</c:v>
                </c:pt>
                <c:pt idx="43">
                  <c:v>44886</c:v>
                </c:pt>
                <c:pt idx="44">
                  <c:v>44887</c:v>
                </c:pt>
                <c:pt idx="45">
                  <c:v>44888</c:v>
                </c:pt>
                <c:pt idx="46">
                  <c:v>44889</c:v>
                </c:pt>
                <c:pt idx="47">
                  <c:v>44890</c:v>
                </c:pt>
                <c:pt idx="48">
                  <c:v>44891</c:v>
                </c:pt>
                <c:pt idx="49">
                  <c:v>44892</c:v>
                </c:pt>
                <c:pt idx="50">
                  <c:v>44893</c:v>
                </c:pt>
                <c:pt idx="51">
                  <c:v>44894</c:v>
                </c:pt>
                <c:pt idx="52">
                  <c:v>44895</c:v>
                </c:pt>
                <c:pt idx="53">
                  <c:v>44896</c:v>
                </c:pt>
                <c:pt idx="54">
                  <c:v>44897</c:v>
                </c:pt>
                <c:pt idx="55">
                  <c:v>44898</c:v>
                </c:pt>
                <c:pt idx="56">
                  <c:v>44899</c:v>
                </c:pt>
                <c:pt idx="57">
                  <c:v>44900</c:v>
                </c:pt>
                <c:pt idx="58">
                  <c:v>44901</c:v>
                </c:pt>
                <c:pt idx="59">
                  <c:v>44902</c:v>
                </c:pt>
                <c:pt idx="60">
                  <c:v>44903</c:v>
                </c:pt>
                <c:pt idx="61">
                  <c:v>44904</c:v>
                </c:pt>
                <c:pt idx="62">
                  <c:v>44905</c:v>
                </c:pt>
                <c:pt idx="63">
                  <c:v>44906</c:v>
                </c:pt>
                <c:pt idx="64">
                  <c:v>44907</c:v>
                </c:pt>
                <c:pt idx="65">
                  <c:v>44908</c:v>
                </c:pt>
                <c:pt idx="66">
                  <c:v>44909</c:v>
                </c:pt>
                <c:pt idx="67">
                  <c:v>44910</c:v>
                </c:pt>
                <c:pt idx="68">
                  <c:v>44911</c:v>
                </c:pt>
                <c:pt idx="69">
                  <c:v>44912</c:v>
                </c:pt>
                <c:pt idx="70">
                  <c:v>44913</c:v>
                </c:pt>
                <c:pt idx="71">
                  <c:v>44914</c:v>
                </c:pt>
                <c:pt idx="72">
                  <c:v>44915</c:v>
                </c:pt>
                <c:pt idx="73">
                  <c:v>44916</c:v>
                </c:pt>
                <c:pt idx="74">
                  <c:v>44917</c:v>
                </c:pt>
                <c:pt idx="75">
                  <c:v>44918</c:v>
                </c:pt>
                <c:pt idx="76">
                  <c:v>44919</c:v>
                </c:pt>
                <c:pt idx="77">
                  <c:v>44920</c:v>
                </c:pt>
                <c:pt idx="78">
                  <c:v>44921</c:v>
                </c:pt>
                <c:pt idx="79">
                  <c:v>44922</c:v>
                </c:pt>
                <c:pt idx="80">
                  <c:v>44923</c:v>
                </c:pt>
                <c:pt idx="81">
                  <c:v>44924</c:v>
                </c:pt>
                <c:pt idx="82">
                  <c:v>44925</c:v>
                </c:pt>
                <c:pt idx="83">
                  <c:v>44926</c:v>
                </c:pt>
                <c:pt idx="84">
                  <c:v>44927</c:v>
                </c:pt>
                <c:pt idx="85">
                  <c:v>44928</c:v>
                </c:pt>
                <c:pt idx="86">
                  <c:v>44929</c:v>
                </c:pt>
                <c:pt idx="87">
                  <c:v>44930</c:v>
                </c:pt>
                <c:pt idx="88">
                  <c:v>44931</c:v>
                </c:pt>
                <c:pt idx="89">
                  <c:v>44932</c:v>
                </c:pt>
                <c:pt idx="90">
                  <c:v>44933</c:v>
                </c:pt>
                <c:pt idx="91">
                  <c:v>44934</c:v>
                </c:pt>
                <c:pt idx="92">
                  <c:v>44935</c:v>
                </c:pt>
                <c:pt idx="93">
                  <c:v>44936</c:v>
                </c:pt>
                <c:pt idx="94">
                  <c:v>44937</c:v>
                </c:pt>
                <c:pt idx="95">
                  <c:v>44938</c:v>
                </c:pt>
                <c:pt idx="96">
                  <c:v>44939</c:v>
                </c:pt>
                <c:pt idx="97">
                  <c:v>44940</c:v>
                </c:pt>
                <c:pt idx="98">
                  <c:v>44941</c:v>
                </c:pt>
                <c:pt idx="99">
                  <c:v>44942</c:v>
                </c:pt>
                <c:pt idx="100">
                  <c:v>44943</c:v>
                </c:pt>
                <c:pt idx="101">
                  <c:v>44944</c:v>
                </c:pt>
                <c:pt idx="102">
                  <c:v>44945</c:v>
                </c:pt>
                <c:pt idx="103">
                  <c:v>44946</c:v>
                </c:pt>
                <c:pt idx="104">
                  <c:v>44947</c:v>
                </c:pt>
                <c:pt idx="105">
                  <c:v>44948</c:v>
                </c:pt>
                <c:pt idx="106">
                  <c:v>44949</c:v>
                </c:pt>
                <c:pt idx="107">
                  <c:v>44950</c:v>
                </c:pt>
                <c:pt idx="108">
                  <c:v>44951</c:v>
                </c:pt>
                <c:pt idx="109">
                  <c:v>44952</c:v>
                </c:pt>
                <c:pt idx="110">
                  <c:v>44953</c:v>
                </c:pt>
                <c:pt idx="111">
                  <c:v>44954</c:v>
                </c:pt>
                <c:pt idx="112">
                  <c:v>44955</c:v>
                </c:pt>
                <c:pt idx="113">
                  <c:v>44956</c:v>
                </c:pt>
                <c:pt idx="114">
                  <c:v>44957</c:v>
                </c:pt>
                <c:pt idx="115">
                  <c:v>44958</c:v>
                </c:pt>
                <c:pt idx="116">
                  <c:v>44959</c:v>
                </c:pt>
                <c:pt idx="117">
                  <c:v>44960</c:v>
                </c:pt>
                <c:pt idx="118">
                  <c:v>44961</c:v>
                </c:pt>
                <c:pt idx="119">
                  <c:v>44962</c:v>
                </c:pt>
                <c:pt idx="120">
                  <c:v>44963</c:v>
                </c:pt>
                <c:pt idx="121">
                  <c:v>44964</c:v>
                </c:pt>
                <c:pt idx="122">
                  <c:v>44965</c:v>
                </c:pt>
                <c:pt idx="123">
                  <c:v>44966</c:v>
                </c:pt>
                <c:pt idx="124">
                  <c:v>44967</c:v>
                </c:pt>
                <c:pt idx="125">
                  <c:v>44968</c:v>
                </c:pt>
                <c:pt idx="126">
                  <c:v>44969</c:v>
                </c:pt>
                <c:pt idx="127">
                  <c:v>44970</c:v>
                </c:pt>
                <c:pt idx="128">
                  <c:v>44971</c:v>
                </c:pt>
                <c:pt idx="129">
                  <c:v>44972</c:v>
                </c:pt>
                <c:pt idx="130">
                  <c:v>44973</c:v>
                </c:pt>
                <c:pt idx="131">
                  <c:v>44974</c:v>
                </c:pt>
                <c:pt idx="132">
                  <c:v>44975</c:v>
                </c:pt>
                <c:pt idx="133">
                  <c:v>44976</c:v>
                </c:pt>
                <c:pt idx="134">
                  <c:v>44977</c:v>
                </c:pt>
                <c:pt idx="135">
                  <c:v>44978</c:v>
                </c:pt>
                <c:pt idx="136">
                  <c:v>44979</c:v>
                </c:pt>
                <c:pt idx="137">
                  <c:v>44980</c:v>
                </c:pt>
                <c:pt idx="138">
                  <c:v>44981</c:v>
                </c:pt>
                <c:pt idx="139">
                  <c:v>44982</c:v>
                </c:pt>
                <c:pt idx="140">
                  <c:v>44983</c:v>
                </c:pt>
                <c:pt idx="141">
                  <c:v>44984</c:v>
                </c:pt>
                <c:pt idx="142">
                  <c:v>44985</c:v>
                </c:pt>
                <c:pt idx="143">
                  <c:v>44986</c:v>
                </c:pt>
                <c:pt idx="144">
                  <c:v>44987</c:v>
                </c:pt>
                <c:pt idx="145">
                  <c:v>44988</c:v>
                </c:pt>
                <c:pt idx="146">
                  <c:v>44989</c:v>
                </c:pt>
                <c:pt idx="147">
                  <c:v>44990</c:v>
                </c:pt>
                <c:pt idx="148">
                  <c:v>44991</c:v>
                </c:pt>
                <c:pt idx="149">
                  <c:v>44992</c:v>
                </c:pt>
                <c:pt idx="150">
                  <c:v>44993</c:v>
                </c:pt>
                <c:pt idx="151">
                  <c:v>44994</c:v>
                </c:pt>
                <c:pt idx="152">
                  <c:v>44995</c:v>
                </c:pt>
                <c:pt idx="153">
                  <c:v>44996</c:v>
                </c:pt>
                <c:pt idx="154">
                  <c:v>44997</c:v>
                </c:pt>
                <c:pt idx="155">
                  <c:v>44998</c:v>
                </c:pt>
                <c:pt idx="156">
                  <c:v>44999</c:v>
                </c:pt>
                <c:pt idx="157">
                  <c:v>45000</c:v>
                </c:pt>
                <c:pt idx="158">
                  <c:v>45001</c:v>
                </c:pt>
                <c:pt idx="159">
                  <c:v>45002</c:v>
                </c:pt>
                <c:pt idx="160">
                  <c:v>45003</c:v>
                </c:pt>
                <c:pt idx="161">
                  <c:v>45004</c:v>
                </c:pt>
                <c:pt idx="162">
                  <c:v>45005</c:v>
                </c:pt>
                <c:pt idx="163">
                  <c:v>45006</c:v>
                </c:pt>
                <c:pt idx="164">
                  <c:v>45007</c:v>
                </c:pt>
                <c:pt idx="165">
                  <c:v>45008</c:v>
                </c:pt>
                <c:pt idx="166">
                  <c:v>45009</c:v>
                </c:pt>
                <c:pt idx="167">
                  <c:v>45010</c:v>
                </c:pt>
                <c:pt idx="168">
                  <c:v>45011</c:v>
                </c:pt>
                <c:pt idx="169">
                  <c:v>45012</c:v>
                </c:pt>
                <c:pt idx="170">
                  <c:v>45013</c:v>
                </c:pt>
                <c:pt idx="171">
                  <c:v>45014</c:v>
                </c:pt>
                <c:pt idx="172">
                  <c:v>45015</c:v>
                </c:pt>
                <c:pt idx="173">
                  <c:v>45016</c:v>
                </c:pt>
                <c:pt idx="174">
                  <c:v>45017</c:v>
                </c:pt>
                <c:pt idx="175">
                  <c:v>45018</c:v>
                </c:pt>
                <c:pt idx="176">
                  <c:v>45019</c:v>
                </c:pt>
                <c:pt idx="177">
                  <c:v>45020</c:v>
                </c:pt>
                <c:pt idx="178">
                  <c:v>45021</c:v>
                </c:pt>
                <c:pt idx="179">
                  <c:v>45022</c:v>
                </c:pt>
                <c:pt idx="180">
                  <c:v>45023</c:v>
                </c:pt>
                <c:pt idx="181">
                  <c:v>45024</c:v>
                </c:pt>
                <c:pt idx="182">
                  <c:v>45025</c:v>
                </c:pt>
                <c:pt idx="183">
                  <c:v>45026</c:v>
                </c:pt>
                <c:pt idx="184">
                  <c:v>45027</c:v>
                </c:pt>
                <c:pt idx="185">
                  <c:v>45028</c:v>
                </c:pt>
                <c:pt idx="186">
                  <c:v>45029</c:v>
                </c:pt>
                <c:pt idx="187">
                  <c:v>45030</c:v>
                </c:pt>
                <c:pt idx="188">
                  <c:v>45031</c:v>
                </c:pt>
                <c:pt idx="189">
                  <c:v>45032</c:v>
                </c:pt>
                <c:pt idx="190">
                  <c:v>45033</c:v>
                </c:pt>
                <c:pt idx="191">
                  <c:v>45034</c:v>
                </c:pt>
                <c:pt idx="192">
                  <c:v>45035</c:v>
                </c:pt>
                <c:pt idx="193">
                  <c:v>45036</c:v>
                </c:pt>
                <c:pt idx="194">
                  <c:v>45037</c:v>
                </c:pt>
                <c:pt idx="195">
                  <c:v>45038</c:v>
                </c:pt>
                <c:pt idx="196">
                  <c:v>45039</c:v>
                </c:pt>
                <c:pt idx="197">
                  <c:v>45040</c:v>
                </c:pt>
                <c:pt idx="198">
                  <c:v>45041</c:v>
                </c:pt>
                <c:pt idx="199">
                  <c:v>45042</c:v>
                </c:pt>
                <c:pt idx="200">
                  <c:v>45043</c:v>
                </c:pt>
                <c:pt idx="201">
                  <c:v>45044</c:v>
                </c:pt>
                <c:pt idx="202">
                  <c:v>45045</c:v>
                </c:pt>
                <c:pt idx="203">
                  <c:v>45046</c:v>
                </c:pt>
                <c:pt idx="204">
                  <c:v>45047</c:v>
                </c:pt>
                <c:pt idx="205">
                  <c:v>45048</c:v>
                </c:pt>
                <c:pt idx="206">
                  <c:v>45049</c:v>
                </c:pt>
                <c:pt idx="207">
                  <c:v>45050</c:v>
                </c:pt>
                <c:pt idx="208">
                  <c:v>45051</c:v>
                </c:pt>
                <c:pt idx="209">
                  <c:v>45052</c:v>
                </c:pt>
                <c:pt idx="210">
                  <c:v>45053</c:v>
                </c:pt>
                <c:pt idx="211">
                  <c:v>45054</c:v>
                </c:pt>
                <c:pt idx="212">
                  <c:v>45055</c:v>
                </c:pt>
                <c:pt idx="213">
                  <c:v>45056</c:v>
                </c:pt>
                <c:pt idx="214">
                  <c:v>45057</c:v>
                </c:pt>
                <c:pt idx="215">
                  <c:v>45058</c:v>
                </c:pt>
                <c:pt idx="216">
                  <c:v>45059</c:v>
                </c:pt>
                <c:pt idx="217">
                  <c:v>45060</c:v>
                </c:pt>
                <c:pt idx="218">
                  <c:v>45061</c:v>
                </c:pt>
                <c:pt idx="219">
                  <c:v>45062</c:v>
                </c:pt>
                <c:pt idx="220">
                  <c:v>45063</c:v>
                </c:pt>
                <c:pt idx="221">
                  <c:v>45064</c:v>
                </c:pt>
                <c:pt idx="222">
                  <c:v>45065</c:v>
                </c:pt>
                <c:pt idx="223">
                  <c:v>45066</c:v>
                </c:pt>
                <c:pt idx="224">
                  <c:v>45067</c:v>
                </c:pt>
                <c:pt idx="225">
                  <c:v>45072</c:v>
                </c:pt>
                <c:pt idx="226">
                  <c:v>45073</c:v>
                </c:pt>
                <c:pt idx="227">
                  <c:v>45074</c:v>
                </c:pt>
                <c:pt idx="228">
                  <c:v>45075</c:v>
                </c:pt>
                <c:pt idx="229">
                  <c:v>45076</c:v>
                </c:pt>
                <c:pt idx="230">
                  <c:v>45077</c:v>
                </c:pt>
                <c:pt idx="231">
                  <c:v>45078</c:v>
                </c:pt>
                <c:pt idx="232">
                  <c:v>45079</c:v>
                </c:pt>
                <c:pt idx="233">
                  <c:v>45080</c:v>
                </c:pt>
                <c:pt idx="234">
                  <c:v>45081</c:v>
                </c:pt>
                <c:pt idx="235">
                  <c:v>45082</c:v>
                </c:pt>
                <c:pt idx="236">
                  <c:v>45083</c:v>
                </c:pt>
                <c:pt idx="237">
                  <c:v>45084</c:v>
                </c:pt>
                <c:pt idx="238">
                  <c:v>45085</c:v>
                </c:pt>
                <c:pt idx="239">
                  <c:v>45086</c:v>
                </c:pt>
                <c:pt idx="240">
                  <c:v>45087</c:v>
                </c:pt>
                <c:pt idx="241">
                  <c:v>45088</c:v>
                </c:pt>
                <c:pt idx="242">
                  <c:v>45089</c:v>
                </c:pt>
                <c:pt idx="243">
                  <c:v>45090</c:v>
                </c:pt>
                <c:pt idx="244">
                  <c:v>45091</c:v>
                </c:pt>
                <c:pt idx="245">
                  <c:v>45092</c:v>
                </c:pt>
                <c:pt idx="246">
                  <c:v>45093</c:v>
                </c:pt>
                <c:pt idx="247">
                  <c:v>45094</c:v>
                </c:pt>
                <c:pt idx="248">
                  <c:v>45095</c:v>
                </c:pt>
                <c:pt idx="249">
                  <c:v>45096</c:v>
                </c:pt>
                <c:pt idx="250">
                  <c:v>45097</c:v>
                </c:pt>
                <c:pt idx="251">
                  <c:v>45098</c:v>
                </c:pt>
                <c:pt idx="252">
                  <c:v>45099</c:v>
                </c:pt>
                <c:pt idx="253">
                  <c:v>45100</c:v>
                </c:pt>
                <c:pt idx="254">
                  <c:v>45101</c:v>
                </c:pt>
                <c:pt idx="255">
                  <c:v>45102</c:v>
                </c:pt>
                <c:pt idx="256">
                  <c:v>45103</c:v>
                </c:pt>
                <c:pt idx="257">
                  <c:v>45104</c:v>
                </c:pt>
                <c:pt idx="258">
                  <c:v>45105</c:v>
                </c:pt>
                <c:pt idx="259">
                  <c:v>45106</c:v>
                </c:pt>
                <c:pt idx="260">
                  <c:v>45107</c:v>
                </c:pt>
                <c:pt idx="261">
                  <c:v>45108</c:v>
                </c:pt>
                <c:pt idx="262">
                  <c:v>45109</c:v>
                </c:pt>
                <c:pt idx="263">
                  <c:v>45110</c:v>
                </c:pt>
                <c:pt idx="264">
                  <c:v>45111</c:v>
                </c:pt>
                <c:pt idx="265">
                  <c:v>45112</c:v>
                </c:pt>
                <c:pt idx="266">
                  <c:v>45113</c:v>
                </c:pt>
                <c:pt idx="267">
                  <c:v>45114</c:v>
                </c:pt>
                <c:pt idx="268">
                  <c:v>45115</c:v>
                </c:pt>
              </c:numCache>
            </c:numRef>
          </c:cat>
          <c:val>
            <c:numRef>
              <c:f>'Daily Data'!$F$3:$F$242</c:f>
              <c:numCache>
                <c:formatCode>General</c:formatCode>
                <c:ptCount val="240"/>
                <c:pt idx="0">
                  <c:v>19.5</c:v>
                </c:pt>
                <c:pt idx="1">
                  <c:v>21.9</c:v>
                </c:pt>
                <c:pt idx="2">
                  <c:v>18</c:v>
                </c:pt>
                <c:pt idx="3">
                  <c:v>14.7</c:v>
                </c:pt>
                <c:pt idx="4">
                  <c:v>18.7</c:v>
                </c:pt>
                <c:pt idx="5">
                  <c:v>17.100000000000001</c:v>
                </c:pt>
                <c:pt idx="6">
                  <c:v>19.2</c:v>
                </c:pt>
                <c:pt idx="7">
                  <c:v>15.8</c:v>
                </c:pt>
                <c:pt idx="8">
                  <c:v>15.6</c:v>
                </c:pt>
                <c:pt idx="9">
                  <c:v>17.8</c:v>
                </c:pt>
                <c:pt idx="10">
                  <c:v>24.4</c:v>
                </c:pt>
                <c:pt idx="11">
                  <c:v>15.5</c:v>
                </c:pt>
                <c:pt idx="12">
                  <c:v>23.4</c:v>
                </c:pt>
                <c:pt idx="13">
                  <c:v>21</c:v>
                </c:pt>
                <c:pt idx="14">
                  <c:v>14.8</c:v>
                </c:pt>
                <c:pt idx="15">
                  <c:v>18</c:v>
                </c:pt>
                <c:pt idx="16">
                  <c:v>18.399999999999999</c:v>
                </c:pt>
                <c:pt idx="17">
                  <c:v>18.8</c:v>
                </c:pt>
                <c:pt idx="18">
                  <c:v>19.100000000000001</c:v>
                </c:pt>
                <c:pt idx="19">
                  <c:v>18.8</c:v>
                </c:pt>
                <c:pt idx="20">
                  <c:v>18.899999999999999</c:v>
                </c:pt>
                <c:pt idx="21">
                  <c:v>16.600000000000001</c:v>
                </c:pt>
                <c:pt idx="22">
                  <c:v>18</c:v>
                </c:pt>
                <c:pt idx="23">
                  <c:v>16.600000000000001</c:v>
                </c:pt>
                <c:pt idx="24">
                  <c:v>18</c:v>
                </c:pt>
                <c:pt idx="25">
                  <c:v>41.8</c:v>
                </c:pt>
                <c:pt idx="26">
                  <c:v>15.7</c:v>
                </c:pt>
                <c:pt idx="27">
                  <c:v>62.7</c:v>
                </c:pt>
                <c:pt idx="28">
                  <c:v>13.1</c:v>
                </c:pt>
                <c:pt idx="29">
                  <c:v>17</c:v>
                </c:pt>
                <c:pt idx="30">
                  <c:v>41.1</c:v>
                </c:pt>
                <c:pt idx="31">
                  <c:v>37.4</c:v>
                </c:pt>
                <c:pt idx="32">
                  <c:v>17.600000000000001</c:v>
                </c:pt>
                <c:pt idx="33">
                  <c:v>21.2</c:v>
                </c:pt>
                <c:pt idx="34">
                  <c:v>66.3</c:v>
                </c:pt>
                <c:pt idx="35">
                  <c:v>20.2</c:v>
                </c:pt>
                <c:pt idx="36">
                  <c:v>24.9</c:v>
                </c:pt>
                <c:pt idx="39">
                  <c:v>38.6</c:v>
                </c:pt>
                <c:pt idx="40">
                  <c:v>50.8</c:v>
                </c:pt>
                <c:pt idx="41">
                  <c:v>19.100000000000001</c:v>
                </c:pt>
                <c:pt idx="42">
                  <c:v>20.2</c:v>
                </c:pt>
                <c:pt idx="43">
                  <c:v>13.5</c:v>
                </c:pt>
                <c:pt idx="44">
                  <c:v>21.6</c:v>
                </c:pt>
                <c:pt idx="45">
                  <c:v>17.3</c:v>
                </c:pt>
                <c:pt idx="46">
                  <c:v>45.3</c:v>
                </c:pt>
                <c:pt idx="47">
                  <c:v>47.3</c:v>
                </c:pt>
                <c:pt idx="48">
                  <c:v>24.9</c:v>
                </c:pt>
                <c:pt idx="49">
                  <c:v>22.7</c:v>
                </c:pt>
                <c:pt idx="50">
                  <c:v>23</c:v>
                </c:pt>
                <c:pt idx="51">
                  <c:v>20.3</c:v>
                </c:pt>
                <c:pt idx="52">
                  <c:v>21.2</c:v>
                </c:pt>
                <c:pt idx="53">
                  <c:v>48.9</c:v>
                </c:pt>
                <c:pt idx="54">
                  <c:v>45.4</c:v>
                </c:pt>
                <c:pt idx="55">
                  <c:v>23.9</c:v>
                </c:pt>
                <c:pt idx="56">
                  <c:v>23.5</c:v>
                </c:pt>
                <c:pt idx="57">
                  <c:v>16</c:v>
                </c:pt>
                <c:pt idx="58">
                  <c:v>42.7</c:v>
                </c:pt>
                <c:pt idx="59">
                  <c:v>17.100000000000001</c:v>
                </c:pt>
                <c:pt idx="60">
                  <c:v>41.3</c:v>
                </c:pt>
                <c:pt idx="61">
                  <c:v>54.1</c:v>
                </c:pt>
                <c:pt idx="62">
                  <c:v>38.299999999999997</c:v>
                </c:pt>
                <c:pt idx="63">
                  <c:v>24.7</c:v>
                </c:pt>
                <c:pt idx="64">
                  <c:v>24.8</c:v>
                </c:pt>
                <c:pt idx="65">
                  <c:v>22.2</c:v>
                </c:pt>
                <c:pt idx="66">
                  <c:v>23.8</c:v>
                </c:pt>
                <c:pt idx="67">
                  <c:v>51</c:v>
                </c:pt>
                <c:pt idx="68">
                  <c:v>25.9</c:v>
                </c:pt>
                <c:pt idx="69">
                  <c:v>24.7</c:v>
                </c:pt>
                <c:pt idx="70">
                  <c:v>58.4</c:v>
                </c:pt>
                <c:pt idx="71">
                  <c:v>16.2</c:v>
                </c:pt>
                <c:pt idx="72">
                  <c:v>26.1</c:v>
                </c:pt>
                <c:pt idx="73">
                  <c:v>20.2</c:v>
                </c:pt>
                <c:pt idx="74">
                  <c:v>24.4</c:v>
                </c:pt>
                <c:pt idx="75">
                  <c:v>21</c:v>
                </c:pt>
                <c:pt idx="76">
                  <c:v>49.9</c:v>
                </c:pt>
                <c:pt idx="77">
                  <c:v>36.200000000000003</c:v>
                </c:pt>
                <c:pt idx="78">
                  <c:v>22.7</c:v>
                </c:pt>
                <c:pt idx="79">
                  <c:v>25.3</c:v>
                </c:pt>
                <c:pt idx="80">
                  <c:v>25.6</c:v>
                </c:pt>
                <c:pt idx="81">
                  <c:v>23.5</c:v>
                </c:pt>
                <c:pt idx="82">
                  <c:v>59.3</c:v>
                </c:pt>
                <c:pt idx="83">
                  <c:v>20.399999999999999</c:v>
                </c:pt>
                <c:pt idx="84">
                  <c:v>25.7</c:v>
                </c:pt>
                <c:pt idx="85">
                  <c:v>22.9</c:v>
                </c:pt>
                <c:pt idx="86">
                  <c:v>25.1</c:v>
                </c:pt>
                <c:pt idx="87">
                  <c:v>21</c:v>
                </c:pt>
                <c:pt idx="88">
                  <c:v>55.5</c:v>
                </c:pt>
                <c:pt idx="89">
                  <c:v>57.3</c:v>
                </c:pt>
                <c:pt idx="90">
                  <c:v>54.7</c:v>
                </c:pt>
                <c:pt idx="91">
                  <c:v>17.5</c:v>
                </c:pt>
                <c:pt idx="92">
                  <c:v>33.9</c:v>
                </c:pt>
                <c:pt idx="93">
                  <c:v>27.5</c:v>
                </c:pt>
                <c:pt idx="94">
                  <c:v>38.6</c:v>
                </c:pt>
                <c:pt idx="95">
                  <c:v>26.7</c:v>
                </c:pt>
                <c:pt idx="96">
                  <c:v>24.7</c:v>
                </c:pt>
                <c:pt idx="97">
                  <c:v>17.100000000000001</c:v>
                </c:pt>
                <c:pt idx="98">
                  <c:v>43.9</c:v>
                </c:pt>
                <c:pt idx="99">
                  <c:v>28.8</c:v>
                </c:pt>
                <c:pt idx="100">
                  <c:v>27.9</c:v>
                </c:pt>
                <c:pt idx="101">
                  <c:v>20.6</c:v>
                </c:pt>
                <c:pt idx="102">
                  <c:v>47.1</c:v>
                </c:pt>
                <c:pt idx="103">
                  <c:v>49.7</c:v>
                </c:pt>
                <c:pt idx="104">
                  <c:v>23.8</c:v>
                </c:pt>
                <c:pt idx="105">
                  <c:v>50.3</c:v>
                </c:pt>
                <c:pt idx="106">
                  <c:v>24.9</c:v>
                </c:pt>
                <c:pt idx="107">
                  <c:v>20.399999999999999</c:v>
                </c:pt>
                <c:pt idx="108">
                  <c:v>43.6</c:v>
                </c:pt>
                <c:pt idx="109">
                  <c:v>23.2</c:v>
                </c:pt>
                <c:pt idx="110">
                  <c:v>57</c:v>
                </c:pt>
                <c:pt idx="111">
                  <c:v>23.1</c:v>
                </c:pt>
                <c:pt idx="112">
                  <c:v>40.4</c:v>
                </c:pt>
                <c:pt idx="113">
                  <c:v>20.100000000000001</c:v>
                </c:pt>
                <c:pt idx="114">
                  <c:v>16.7</c:v>
                </c:pt>
                <c:pt idx="115">
                  <c:v>19.600000000000001</c:v>
                </c:pt>
                <c:pt idx="116">
                  <c:v>17.100000000000001</c:v>
                </c:pt>
                <c:pt idx="117">
                  <c:v>54.3</c:v>
                </c:pt>
                <c:pt idx="118">
                  <c:v>15.7</c:v>
                </c:pt>
                <c:pt idx="119">
                  <c:v>41</c:v>
                </c:pt>
                <c:pt idx="120">
                  <c:v>16.3</c:v>
                </c:pt>
                <c:pt idx="121">
                  <c:v>16.3</c:v>
                </c:pt>
                <c:pt idx="122">
                  <c:v>40.200000000000003</c:v>
                </c:pt>
                <c:pt idx="123">
                  <c:v>19.2</c:v>
                </c:pt>
                <c:pt idx="124">
                  <c:v>44.4</c:v>
                </c:pt>
                <c:pt idx="125">
                  <c:v>31.2</c:v>
                </c:pt>
                <c:pt idx="126">
                  <c:v>18.100000000000001</c:v>
                </c:pt>
                <c:pt idx="127">
                  <c:v>19.600000000000001</c:v>
                </c:pt>
                <c:pt idx="128">
                  <c:v>18.5</c:v>
                </c:pt>
                <c:pt idx="129">
                  <c:v>43.2</c:v>
                </c:pt>
                <c:pt idx="130">
                  <c:v>19.7</c:v>
                </c:pt>
                <c:pt idx="131">
                  <c:v>47.1</c:v>
                </c:pt>
                <c:pt idx="132">
                  <c:v>15.6</c:v>
                </c:pt>
                <c:pt idx="133">
                  <c:v>20.2</c:v>
                </c:pt>
                <c:pt idx="134">
                  <c:v>14.4</c:v>
                </c:pt>
                <c:pt idx="135">
                  <c:v>15.7</c:v>
                </c:pt>
                <c:pt idx="136">
                  <c:v>43.5</c:v>
                </c:pt>
                <c:pt idx="137">
                  <c:v>16.2</c:v>
                </c:pt>
                <c:pt idx="138">
                  <c:v>57.9</c:v>
                </c:pt>
                <c:pt idx="139">
                  <c:v>25.1</c:v>
                </c:pt>
                <c:pt idx="140">
                  <c:v>20.8</c:v>
                </c:pt>
                <c:pt idx="141">
                  <c:v>21.6</c:v>
                </c:pt>
                <c:pt idx="142">
                  <c:v>24.4</c:v>
                </c:pt>
                <c:pt idx="143">
                  <c:v>47.3</c:v>
                </c:pt>
                <c:pt idx="144">
                  <c:v>25.4</c:v>
                </c:pt>
                <c:pt idx="145">
                  <c:v>49.2</c:v>
                </c:pt>
                <c:pt idx="146">
                  <c:v>22.7</c:v>
                </c:pt>
                <c:pt idx="147">
                  <c:v>22.5</c:v>
                </c:pt>
                <c:pt idx="148">
                  <c:v>21.2</c:v>
                </c:pt>
                <c:pt idx="149">
                  <c:v>34.1</c:v>
                </c:pt>
                <c:pt idx="150">
                  <c:v>50.6</c:v>
                </c:pt>
                <c:pt idx="151">
                  <c:v>37.700000000000003</c:v>
                </c:pt>
                <c:pt idx="152">
                  <c:v>19.3</c:v>
                </c:pt>
                <c:pt idx="153">
                  <c:v>42.1</c:v>
                </c:pt>
                <c:pt idx="154">
                  <c:v>13.2</c:v>
                </c:pt>
                <c:pt idx="155">
                  <c:v>26.6</c:v>
                </c:pt>
                <c:pt idx="156">
                  <c:v>17.8</c:v>
                </c:pt>
                <c:pt idx="157">
                  <c:v>17.399999999999999</c:v>
                </c:pt>
                <c:pt idx="158">
                  <c:v>15.3</c:v>
                </c:pt>
                <c:pt idx="159">
                  <c:v>16.399999999999999</c:v>
                </c:pt>
                <c:pt idx="160">
                  <c:v>19</c:v>
                </c:pt>
                <c:pt idx="161">
                  <c:v>19.399999999999999</c:v>
                </c:pt>
                <c:pt idx="162">
                  <c:v>47</c:v>
                </c:pt>
                <c:pt idx="163">
                  <c:v>15.1</c:v>
                </c:pt>
                <c:pt idx="164">
                  <c:v>17.3</c:v>
                </c:pt>
                <c:pt idx="165">
                  <c:v>49.1</c:v>
                </c:pt>
                <c:pt idx="166">
                  <c:v>16</c:v>
                </c:pt>
                <c:pt idx="167">
                  <c:v>31.3</c:v>
                </c:pt>
                <c:pt idx="168">
                  <c:v>24</c:v>
                </c:pt>
                <c:pt idx="169">
                  <c:v>15</c:v>
                </c:pt>
                <c:pt idx="170">
                  <c:v>14.9</c:v>
                </c:pt>
                <c:pt idx="171">
                  <c:v>21.9</c:v>
                </c:pt>
                <c:pt idx="172">
                  <c:v>52.2</c:v>
                </c:pt>
                <c:pt idx="173">
                  <c:v>36.1</c:v>
                </c:pt>
                <c:pt idx="174">
                  <c:v>24.4</c:v>
                </c:pt>
                <c:pt idx="175">
                  <c:v>13.8</c:v>
                </c:pt>
                <c:pt idx="176">
                  <c:v>17.7</c:v>
                </c:pt>
                <c:pt idx="177">
                  <c:v>14.4</c:v>
                </c:pt>
                <c:pt idx="178">
                  <c:v>18.7</c:v>
                </c:pt>
                <c:pt idx="179">
                  <c:v>60.8</c:v>
                </c:pt>
                <c:pt idx="180">
                  <c:v>16.3</c:v>
                </c:pt>
                <c:pt idx="181">
                  <c:v>16.3</c:v>
                </c:pt>
                <c:pt idx="182">
                  <c:v>18.399999999999999</c:v>
                </c:pt>
                <c:pt idx="183">
                  <c:v>20.2</c:v>
                </c:pt>
                <c:pt idx="184">
                  <c:v>33.700000000000003</c:v>
                </c:pt>
                <c:pt idx="185">
                  <c:v>15.2</c:v>
                </c:pt>
                <c:pt idx="186">
                  <c:v>14.7</c:v>
                </c:pt>
                <c:pt idx="187">
                  <c:v>18.399999999999999</c:v>
                </c:pt>
                <c:pt idx="188">
                  <c:v>54.9</c:v>
                </c:pt>
                <c:pt idx="189">
                  <c:v>37.299999999999997</c:v>
                </c:pt>
                <c:pt idx="190">
                  <c:v>22.3</c:v>
                </c:pt>
                <c:pt idx="191">
                  <c:v>22.4</c:v>
                </c:pt>
                <c:pt idx="192">
                  <c:v>18.3</c:v>
                </c:pt>
                <c:pt idx="193">
                  <c:v>46.7</c:v>
                </c:pt>
                <c:pt idx="194">
                  <c:v>17.2</c:v>
                </c:pt>
                <c:pt idx="195">
                  <c:v>41.2</c:v>
                </c:pt>
                <c:pt idx="196">
                  <c:v>17.100000000000001</c:v>
                </c:pt>
                <c:pt idx="197">
                  <c:v>18.3</c:v>
                </c:pt>
                <c:pt idx="198">
                  <c:v>17.8</c:v>
                </c:pt>
                <c:pt idx="199">
                  <c:v>10</c:v>
                </c:pt>
                <c:pt idx="200">
                  <c:v>20.6</c:v>
                </c:pt>
                <c:pt idx="201">
                  <c:v>57.4</c:v>
                </c:pt>
                <c:pt idx="202">
                  <c:v>15.7</c:v>
                </c:pt>
                <c:pt idx="203">
                  <c:v>18.2</c:v>
                </c:pt>
                <c:pt idx="204">
                  <c:v>23.3</c:v>
                </c:pt>
                <c:pt idx="205">
                  <c:v>38.200000000000003</c:v>
                </c:pt>
                <c:pt idx="206">
                  <c:v>28.6</c:v>
                </c:pt>
                <c:pt idx="207">
                  <c:v>25.9</c:v>
                </c:pt>
                <c:pt idx="208">
                  <c:v>46.6</c:v>
                </c:pt>
                <c:pt idx="209">
                  <c:v>20.399999999999999</c:v>
                </c:pt>
                <c:pt idx="210">
                  <c:v>25.9</c:v>
                </c:pt>
                <c:pt idx="211">
                  <c:v>29.1</c:v>
                </c:pt>
                <c:pt idx="212">
                  <c:v>22.1</c:v>
                </c:pt>
                <c:pt idx="213">
                  <c:v>23.5</c:v>
                </c:pt>
                <c:pt idx="214">
                  <c:v>22.2</c:v>
                </c:pt>
                <c:pt idx="215">
                  <c:v>16.100000000000001</c:v>
                </c:pt>
                <c:pt idx="216">
                  <c:v>49.7</c:v>
                </c:pt>
                <c:pt idx="217">
                  <c:v>23.8</c:v>
                </c:pt>
                <c:pt idx="218">
                  <c:v>38.4</c:v>
                </c:pt>
                <c:pt idx="219">
                  <c:v>26.9</c:v>
                </c:pt>
                <c:pt idx="220">
                  <c:v>20.399999999999999</c:v>
                </c:pt>
                <c:pt idx="221">
                  <c:v>46.6</c:v>
                </c:pt>
                <c:pt idx="222">
                  <c:v>23.5</c:v>
                </c:pt>
                <c:pt idx="223">
                  <c:v>21.6</c:v>
                </c:pt>
                <c:pt idx="224">
                  <c:v>15.8</c:v>
                </c:pt>
                <c:pt idx="225">
                  <c:v>17.7</c:v>
                </c:pt>
                <c:pt idx="226">
                  <c:v>18.29</c:v>
                </c:pt>
                <c:pt idx="227">
                  <c:v>13</c:v>
                </c:pt>
                <c:pt idx="228">
                  <c:v>14.520000000000001</c:v>
                </c:pt>
                <c:pt idx="229">
                  <c:v>11.9</c:v>
                </c:pt>
                <c:pt idx="230">
                  <c:v>15.9</c:v>
                </c:pt>
                <c:pt idx="231">
                  <c:v>13.1</c:v>
                </c:pt>
                <c:pt idx="232">
                  <c:v>15.4</c:v>
                </c:pt>
                <c:pt idx="233">
                  <c:v>11.23</c:v>
                </c:pt>
                <c:pt idx="234">
                  <c:v>11.55</c:v>
                </c:pt>
                <c:pt idx="235">
                  <c:v>29.6</c:v>
                </c:pt>
                <c:pt idx="236">
                  <c:v>11.9</c:v>
                </c:pt>
                <c:pt idx="237">
                  <c:v>13.7</c:v>
                </c:pt>
                <c:pt idx="238">
                  <c:v>39.200000000000003</c:v>
                </c:pt>
                <c:pt idx="239">
                  <c:v>32.700000000000003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8-4685-ACA7-DA7470796ABB}"/>
            </c:ext>
          </c:extLst>
        </c:ser>
        <c:ser>
          <c:idx val="0"/>
          <c:order val="1"/>
          <c:tx>
            <c:strRef>
              <c:f>'Daily Data'!$E$2</c:f>
              <c:strCache>
                <c:ptCount val="1"/>
                <c:pt idx="0">
                  <c:v>Generated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cat>
            <c:numRef>
              <c:f>'Daily Data'!$B$3:$B$271</c:f>
              <c:numCache>
                <c:formatCode>m/d/yyyy</c:formatCode>
                <c:ptCount val="269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44860</c:v>
                </c:pt>
                <c:pt idx="16">
                  <c:v>44861</c:v>
                </c:pt>
                <c:pt idx="17">
                  <c:v>44862</c:v>
                </c:pt>
                <c:pt idx="18">
                  <c:v>44863</c:v>
                </c:pt>
                <c:pt idx="19">
                  <c:v>44864</c:v>
                </c:pt>
                <c:pt idx="20">
                  <c:v>44865</c:v>
                </c:pt>
                <c:pt idx="21">
                  <c:v>44866</c:v>
                </c:pt>
                <c:pt idx="22">
                  <c:v>44867</c:v>
                </c:pt>
                <c:pt idx="23">
                  <c:v>44868</c:v>
                </c:pt>
                <c:pt idx="24">
                  <c:v>44869</c:v>
                </c:pt>
                <c:pt idx="25">
                  <c:v>44870</c:v>
                </c:pt>
                <c:pt idx="26">
                  <c:v>44871</c:v>
                </c:pt>
                <c:pt idx="27">
                  <c:v>44872</c:v>
                </c:pt>
                <c:pt idx="28">
                  <c:v>44873</c:v>
                </c:pt>
                <c:pt idx="29">
                  <c:v>44874</c:v>
                </c:pt>
                <c:pt idx="30">
                  <c:v>44875</c:v>
                </c:pt>
                <c:pt idx="31">
                  <c:v>44876</c:v>
                </c:pt>
                <c:pt idx="32">
                  <c:v>44877</c:v>
                </c:pt>
                <c:pt idx="33">
                  <c:v>44878</c:v>
                </c:pt>
                <c:pt idx="34">
                  <c:v>44879</c:v>
                </c:pt>
                <c:pt idx="35">
                  <c:v>44880</c:v>
                </c:pt>
                <c:pt idx="36">
                  <c:v>44881</c:v>
                </c:pt>
                <c:pt idx="39">
                  <c:v>44882</c:v>
                </c:pt>
                <c:pt idx="40">
                  <c:v>44883</c:v>
                </c:pt>
                <c:pt idx="41">
                  <c:v>44884</c:v>
                </c:pt>
                <c:pt idx="42">
                  <c:v>44885</c:v>
                </c:pt>
                <c:pt idx="43">
                  <c:v>44886</c:v>
                </c:pt>
                <c:pt idx="44">
                  <c:v>44887</c:v>
                </c:pt>
                <c:pt idx="45">
                  <c:v>44888</c:v>
                </c:pt>
                <c:pt idx="46">
                  <c:v>44889</c:v>
                </c:pt>
                <c:pt idx="47">
                  <c:v>44890</c:v>
                </c:pt>
                <c:pt idx="48">
                  <c:v>44891</c:v>
                </c:pt>
                <c:pt idx="49">
                  <c:v>44892</c:v>
                </c:pt>
                <c:pt idx="50">
                  <c:v>44893</c:v>
                </c:pt>
                <c:pt idx="51">
                  <c:v>44894</c:v>
                </c:pt>
                <c:pt idx="52">
                  <c:v>44895</c:v>
                </c:pt>
                <c:pt idx="53">
                  <c:v>44896</c:v>
                </c:pt>
                <c:pt idx="54">
                  <c:v>44897</c:v>
                </c:pt>
                <c:pt idx="55">
                  <c:v>44898</c:v>
                </c:pt>
                <c:pt idx="56">
                  <c:v>44899</c:v>
                </c:pt>
                <c:pt idx="57">
                  <c:v>44900</c:v>
                </c:pt>
                <c:pt idx="58">
                  <c:v>44901</c:v>
                </c:pt>
                <c:pt idx="59">
                  <c:v>44902</c:v>
                </c:pt>
                <c:pt idx="60">
                  <c:v>44903</c:v>
                </c:pt>
                <c:pt idx="61">
                  <c:v>44904</c:v>
                </c:pt>
                <c:pt idx="62">
                  <c:v>44905</c:v>
                </c:pt>
                <c:pt idx="63">
                  <c:v>44906</c:v>
                </c:pt>
                <c:pt idx="64">
                  <c:v>44907</c:v>
                </c:pt>
                <c:pt idx="65">
                  <c:v>44908</c:v>
                </c:pt>
                <c:pt idx="66">
                  <c:v>44909</c:v>
                </c:pt>
                <c:pt idx="67">
                  <c:v>44910</c:v>
                </c:pt>
                <c:pt idx="68">
                  <c:v>44911</c:v>
                </c:pt>
                <c:pt idx="69">
                  <c:v>44912</c:v>
                </c:pt>
                <c:pt idx="70">
                  <c:v>44913</c:v>
                </c:pt>
                <c:pt idx="71">
                  <c:v>44914</c:v>
                </c:pt>
                <c:pt idx="72">
                  <c:v>44915</c:v>
                </c:pt>
                <c:pt idx="73">
                  <c:v>44916</c:v>
                </c:pt>
                <c:pt idx="74">
                  <c:v>44917</c:v>
                </c:pt>
                <c:pt idx="75">
                  <c:v>44918</c:v>
                </c:pt>
                <c:pt idx="76">
                  <c:v>44919</c:v>
                </c:pt>
                <c:pt idx="77">
                  <c:v>44920</c:v>
                </c:pt>
                <c:pt idx="78">
                  <c:v>44921</c:v>
                </c:pt>
                <c:pt idx="79">
                  <c:v>44922</c:v>
                </c:pt>
                <c:pt idx="80">
                  <c:v>44923</c:v>
                </c:pt>
                <c:pt idx="81">
                  <c:v>44924</c:v>
                </c:pt>
                <c:pt idx="82">
                  <c:v>44925</c:v>
                </c:pt>
                <c:pt idx="83">
                  <c:v>44926</c:v>
                </c:pt>
                <c:pt idx="84">
                  <c:v>44927</c:v>
                </c:pt>
                <c:pt idx="85">
                  <c:v>44928</c:v>
                </c:pt>
                <c:pt idx="86">
                  <c:v>44929</c:v>
                </c:pt>
                <c:pt idx="87">
                  <c:v>44930</c:v>
                </c:pt>
                <c:pt idx="88">
                  <c:v>44931</c:v>
                </c:pt>
                <c:pt idx="89">
                  <c:v>44932</c:v>
                </c:pt>
                <c:pt idx="90">
                  <c:v>44933</c:v>
                </c:pt>
                <c:pt idx="91">
                  <c:v>44934</c:v>
                </c:pt>
                <c:pt idx="92">
                  <c:v>44935</c:v>
                </c:pt>
                <c:pt idx="93">
                  <c:v>44936</c:v>
                </c:pt>
                <c:pt idx="94">
                  <c:v>44937</c:v>
                </c:pt>
                <c:pt idx="95">
                  <c:v>44938</c:v>
                </c:pt>
                <c:pt idx="96">
                  <c:v>44939</c:v>
                </c:pt>
                <c:pt idx="97">
                  <c:v>44940</c:v>
                </c:pt>
                <c:pt idx="98">
                  <c:v>44941</c:v>
                </c:pt>
                <c:pt idx="99">
                  <c:v>44942</c:v>
                </c:pt>
                <c:pt idx="100">
                  <c:v>44943</c:v>
                </c:pt>
                <c:pt idx="101">
                  <c:v>44944</c:v>
                </c:pt>
                <c:pt idx="102">
                  <c:v>44945</c:v>
                </c:pt>
                <c:pt idx="103">
                  <c:v>44946</c:v>
                </c:pt>
                <c:pt idx="104">
                  <c:v>44947</c:v>
                </c:pt>
                <c:pt idx="105">
                  <c:v>44948</c:v>
                </c:pt>
                <c:pt idx="106">
                  <c:v>44949</c:v>
                </c:pt>
                <c:pt idx="107">
                  <c:v>44950</c:v>
                </c:pt>
                <c:pt idx="108">
                  <c:v>44951</c:v>
                </c:pt>
                <c:pt idx="109">
                  <c:v>44952</c:v>
                </c:pt>
                <c:pt idx="110">
                  <c:v>44953</c:v>
                </c:pt>
                <c:pt idx="111">
                  <c:v>44954</c:v>
                </c:pt>
                <c:pt idx="112">
                  <c:v>44955</c:v>
                </c:pt>
                <c:pt idx="113">
                  <c:v>44956</c:v>
                </c:pt>
                <c:pt idx="114">
                  <c:v>44957</c:v>
                </c:pt>
                <c:pt idx="115">
                  <c:v>44958</c:v>
                </c:pt>
                <c:pt idx="116">
                  <c:v>44959</c:v>
                </c:pt>
                <c:pt idx="117">
                  <c:v>44960</c:v>
                </c:pt>
                <c:pt idx="118">
                  <c:v>44961</c:v>
                </c:pt>
                <c:pt idx="119">
                  <c:v>44962</c:v>
                </c:pt>
                <c:pt idx="120">
                  <c:v>44963</c:v>
                </c:pt>
                <c:pt idx="121">
                  <c:v>44964</c:v>
                </c:pt>
                <c:pt idx="122">
                  <c:v>44965</c:v>
                </c:pt>
                <c:pt idx="123">
                  <c:v>44966</c:v>
                </c:pt>
                <c:pt idx="124">
                  <c:v>44967</c:v>
                </c:pt>
                <c:pt idx="125">
                  <c:v>44968</c:v>
                </c:pt>
                <c:pt idx="126">
                  <c:v>44969</c:v>
                </c:pt>
                <c:pt idx="127">
                  <c:v>44970</c:v>
                </c:pt>
                <c:pt idx="128">
                  <c:v>44971</c:v>
                </c:pt>
                <c:pt idx="129">
                  <c:v>44972</c:v>
                </c:pt>
                <c:pt idx="130">
                  <c:v>44973</c:v>
                </c:pt>
                <c:pt idx="131">
                  <c:v>44974</c:v>
                </c:pt>
                <c:pt idx="132">
                  <c:v>44975</c:v>
                </c:pt>
                <c:pt idx="133">
                  <c:v>44976</c:v>
                </c:pt>
                <c:pt idx="134">
                  <c:v>44977</c:v>
                </c:pt>
                <c:pt idx="135">
                  <c:v>44978</c:v>
                </c:pt>
                <c:pt idx="136">
                  <c:v>44979</c:v>
                </c:pt>
                <c:pt idx="137">
                  <c:v>44980</c:v>
                </c:pt>
                <c:pt idx="138">
                  <c:v>44981</c:v>
                </c:pt>
                <c:pt idx="139">
                  <c:v>44982</c:v>
                </c:pt>
                <c:pt idx="140">
                  <c:v>44983</c:v>
                </c:pt>
                <c:pt idx="141">
                  <c:v>44984</c:v>
                </c:pt>
                <c:pt idx="142">
                  <c:v>44985</c:v>
                </c:pt>
                <c:pt idx="143">
                  <c:v>44986</c:v>
                </c:pt>
                <c:pt idx="144">
                  <c:v>44987</c:v>
                </c:pt>
                <c:pt idx="145">
                  <c:v>44988</c:v>
                </c:pt>
                <c:pt idx="146">
                  <c:v>44989</c:v>
                </c:pt>
                <c:pt idx="147">
                  <c:v>44990</c:v>
                </c:pt>
                <c:pt idx="148">
                  <c:v>44991</c:v>
                </c:pt>
                <c:pt idx="149">
                  <c:v>44992</c:v>
                </c:pt>
                <c:pt idx="150">
                  <c:v>44993</c:v>
                </c:pt>
                <c:pt idx="151">
                  <c:v>44994</c:v>
                </c:pt>
                <c:pt idx="152">
                  <c:v>44995</c:v>
                </c:pt>
                <c:pt idx="153">
                  <c:v>44996</c:v>
                </c:pt>
                <c:pt idx="154">
                  <c:v>44997</c:v>
                </c:pt>
                <c:pt idx="155">
                  <c:v>44998</c:v>
                </c:pt>
                <c:pt idx="156">
                  <c:v>44999</c:v>
                </c:pt>
                <c:pt idx="157">
                  <c:v>45000</c:v>
                </c:pt>
                <c:pt idx="158">
                  <c:v>45001</c:v>
                </c:pt>
                <c:pt idx="159">
                  <c:v>45002</c:v>
                </c:pt>
                <c:pt idx="160">
                  <c:v>45003</c:v>
                </c:pt>
                <c:pt idx="161">
                  <c:v>45004</c:v>
                </c:pt>
                <c:pt idx="162">
                  <c:v>45005</c:v>
                </c:pt>
                <c:pt idx="163">
                  <c:v>45006</c:v>
                </c:pt>
                <c:pt idx="164">
                  <c:v>45007</c:v>
                </c:pt>
                <c:pt idx="165">
                  <c:v>45008</c:v>
                </c:pt>
                <c:pt idx="166">
                  <c:v>45009</c:v>
                </c:pt>
                <c:pt idx="167">
                  <c:v>45010</c:v>
                </c:pt>
                <c:pt idx="168">
                  <c:v>45011</c:v>
                </c:pt>
                <c:pt idx="169">
                  <c:v>45012</c:v>
                </c:pt>
                <c:pt idx="170">
                  <c:v>45013</c:v>
                </c:pt>
                <c:pt idx="171">
                  <c:v>45014</c:v>
                </c:pt>
                <c:pt idx="172">
                  <c:v>45015</c:v>
                </c:pt>
                <c:pt idx="173">
                  <c:v>45016</c:v>
                </c:pt>
                <c:pt idx="174">
                  <c:v>45017</c:v>
                </c:pt>
                <c:pt idx="175">
                  <c:v>45018</c:v>
                </c:pt>
                <c:pt idx="176">
                  <c:v>45019</c:v>
                </c:pt>
                <c:pt idx="177">
                  <c:v>45020</c:v>
                </c:pt>
                <c:pt idx="178">
                  <c:v>45021</c:v>
                </c:pt>
                <c:pt idx="179">
                  <c:v>45022</c:v>
                </c:pt>
                <c:pt idx="180">
                  <c:v>45023</c:v>
                </c:pt>
                <c:pt idx="181">
                  <c:v>45024</c:v>
                </c:pt>
                <c:pt idx="182">
                  <c:v>45025</c:v>
                </c:pt>
                <c:pt idx="183">
                  <c:v>45026</c:v>
                </c:pt>
                <c:pt idx="184">
                  <c:v>45027</c:v>
                </c:pt>
                <c:pt idx="185">
                  <c:v>45028</c:v>
                </c:pt>
                <c:pt idx="186">
                  <c:v>45029</c:v>
                </c:pt>
                <c:pt idx="187">
                  <c:v>45030</c:v>
                </c:pt>
                <c:pt idx="188">
                  <c:v>45031</c:v>
                </c:pt>
                <c:pt idx="189">
                  <c:v>45032</c:v>
                </c:pt>
                <c:pt idx="190">
                  <c:v>45033</c:v>
                </c:pt>
                <c:pt idx="191">
                  <c:v>45034</c:v>
                </c:pt>
                <c:pt idx="192">
                  <c:v>45035</c:v>
                </c:pt>
                <c:pt idx="193">
                  <c:v>45036</c:v>
                </c:pt>
                <c:pt idx="194">
                  <c:v>45037</c:v>
                </c:pt>
                <c:pt idx="195">
                  <c:v>45038</c:v>
                </c:pt>
                <c:pt idx="196">
                  <c:v>45039</c:v>
                </c:pt>
                <c:pt idx="197">
                  <c:v>45040</c:v>
                </c:pt>
                <c:pt idx="198">
                  <c:v>45041</c:v>
                </c:pt>
                <c:pt idx="199">
                  <c:v>45042</c:v>
                </c:pt>
                <c:pt idx="200">
                  <c:v>45043</c:v>
                </c:pt>
                <c:pt idx="201">
                  <c:v>45044</c:v>
                </c:pt>
                <c:pt idx="202">
                  <c:v>45045</c:v>
                </c:pt>
                <c:pt idx="203">
                  <c:v>45046</c:v>
                </c:pt>
                <c:pt idx="204">
                  <c:v>45047</c:v>
                </c:pt>
                <c:pt idx="205">
                  <c:v>45048</c:v>
                </c:pt>
                <c:pt idx="206">
                  <c:v>45049</c:v>
                </c:pt>
                <c:pt idx="207">
                  <c:v>45050</c:v>
                </c:pt>
                <c:pt idx="208">
                  <c:v>45051</c:v>
                </c:pt>
                <c:pt idx="209">
                  <c:v>45052</c:v>
                </c:pt>
                <c:pt idx="210">
                  <c:v>45053</c:v>
                </c:pt>
                <c:pt idx="211">
                  <c:v>45054</c:v>
                </c:pt>
                <c:pt idx="212">
                  <c:v>45055</c:v>
                </c:pt>
                <c:pt idx="213">
                  <c:v>45056</c:v>
                </c:pt>
                <c:pt idx="214">
                  <c:v>45057</c:v>
                </c:pt>
                <c:pt idx="215">
                  <c:v>45058</c:v>
                </c:pt>
                <c:pt idx="216">
                  <c:v>45059</c:v>
                </c:pt>
                <c:pt idx="217">
                  <c:v>45060</c:v>
                </c:pt>
                <c:pt idx="218">
                  <c:v>45061</c:v>
                </c:pt>
                <c:pt idx="219">
                  <c:v>45062</c:v>
                </c:pt>
                <c:pt idx="220">
                  <c:v>45063</c:v>
                </c:pt>
                <c:pt idx="221">
                  <c:v>45064</c:v>
                </c:pt>
                <c:pt idx="222">
                  <c:v>45065</c:v>
                </c:pt>
                <c:pt idx="223">
                  <c:v>45066</c:v>
                </c:pt>
                <c:pt idx="224">
                  <c:v>45067</c:v>
                </c:pt>
                <c:pt idx="225">
                  <c:v>45072</c:v>
                </c:pt>
                <c:pt idx="226">
                  <c:v>45073</c:v>
                </c:pt>
                <c:pt idx="227">
                  <c:v>45074</c:v>
                </c:pt>
                <c:pt idx="228">
                  <c:v>45075</c:v>
                </c:pt>
                <c:pt idx="229">
                  <c:v>45076</c:v>
                </c:pt>
                <c:pt idx="230">
                  <c:v>45077</c:v>
                </c:pt>
                <c:pt idx="231">
                  <c:v>45078</c:v>
                </c:pt>
                <c:pt idx="232">
                  <c:v>45079</c:v>
                </c:pt>
                <c:pt idx="233">
                  <c:v>45080</c:v>
                </c:pt>
                <c:pt idx="234">
                  <c:v>45081</c:v>
                </c:pt>
                <c:pt idx="235">
                  <c:v>45082</c:v>
                </c:pt>
                <c:pt idx="236">
                  <c:v>45083</c:v>
                </c:pt>
                <c:pt idx="237">
                  <c:v>45084</c:v>
                </c:pt>
                <c:pt idx="238">
                  <c:v>45085</c:v>
                </c:pt>
                <c:pt idx="239">
                  <c:v>45086</c:v>
                </c:pt>
                <c:pt idx="240">
                  <c:v>45087</c:v>
                </c:pt>
                <c:pt idx="241">
                  <c:v>45088</c:v>
                </c:pt>
                <c:pt idx="242">
                  <c:v>45089</c:v>
                </c:pt>
                <c:pt idx="243">
                  <c:v>45090</c:v>
                </c:pt>
                <c:pt idx="244">
                  <c:v>45091</c:v>
                </c:pt>
                <c:pt idx="245">
                  <c:v>45092</c:v>
                </c:pt>
                <c:pt idx="246">
                  <c:v>45093</c:v>
                </c:pt>
                <c:pt idx="247">
                  <c:v>45094</c:v>
                </c:pt>
                <c:pt idx="248">
                  <c:v>45095</c:v>
                </c:pt>
                <c:pt idx="249">
                  <c:v>45096</c:v>
                </c:pt>
                <c:pt idx="250">
                  <c:v>45097</c:v>
                </c:pt>
                <c:pt idx="251">
                  <c:v>45098</c:v>
                </c:pt>
                <c:pt idx="252">
                  <c:v>45099</c:v>
                </c:pt>
                <c:pt idx="253">
                  <c:v>45100</c:v>
                </c:pt>
                <c:pt idx="254">
                  <c:v>45101</c:v>
                </c:pt>
                <c:pt idx="255">
                  <c:v>45102</c:v>
                </c:pt>
                <c:pt idx="256">
                  <c:v>45103</c:v>
                </c:pt>
                <c:pt idx="257">
                  <c:v>45104</c:v>
                </c:pt>
                <c:pt idx="258">
                  <c:v>45105</c:v>
                </c:pt>
                <c:pt idx="259">
                  <c:v>45106</c:v>
                </c:pt>
                <c:pt idx="260">
                  <c:v>45107</c:v>
                </c:pt>
                <c:pt idx="261">
                  <c:v>45108</c:v>
                </c:pt>
                <c:pt idx="262">
                  <c:v>45109</c:v>
                </c:pt>
                <c:pt idx="263">
                  <c:v>45110</c:v>
                </c:pt>
                <c:pt idx="264">
                  <c:v>45111</c:v>
                </c:pt>
                <c:pt idx="265">
                  <c:v>45112</c:v>
                </c:pt>
                <c:pt idx="266">
                  <c:v>45113</c:v>
                </c:pt>
                <c:pt idx="267">
                  <c:v>45114</c:v>
                </c:pt>
                <c:pt idx="268">
                  <c:v>45115</c:v>
                </c:pt>
              </c:numCache>
            </c:numRef>
          </c:cat>
          <c:val>
            <c:numRef>
              <c:f>'Daily Data'!$E$3:$E$242</c:f>
              <c:numCache>
                <c:formatCode>General</c:formatCode>
                <c:ptCount val="240"/>
                <c:pt idx="0">
                  <c:v>7.6</c:v>
                </c:pt>
                <c:pt idx="1">
                  <c:v>5</c:v>
                </c:pt>
                <c:pt idx="2">
                  <c:v>7.8</c:v>
                </c:pt>
                <c:pt idx="3">
                  <c:v>6.4</c:v>
                </c:pt>
                <c:pt idx="4">
                  <c:v>7.7</c:v>
                </c:pt>
                <c:pt idx="5">
                  <c:v>10</c:v>
                </c:pt>
                <c:pt idx="6">
                  <c:v>9.1999999999999993</c:v>
                </c:pt>
                <c:pt idx="7">
                  <c:v>10.199999999999999</c:v>
                </c:pt>
                <c:pt idx="8">
                  <c:v>6</c:v>
                </c:pt>
                <c:pt idx="9">
                  <c:v>1.1000000000000001</c:v>
                </c:pt>
                <c:pt idx="10">
                  <c:v>3.7</c:v>
                </c:pt>
                <c:pt idx="11">
                  <c:v>7</c:v>
                </c:pt>
                <c:pt idx="12">
                  <c:v>4.0999999999999996</c:v>
                </c:pt>
                <c:pt idx="13">
                  <c:v>5.2</c:v>
                </c:pt>
                <c:pt idx="14">
                  <c:v>6.6</c:v>
                </c:pt>
                <c:pt idx="15">
                  <c:v>7.3</c:v>
                </c:pt>
                <c:pt idx="16">
                  <c:v>4.2</c:v>
                </c:pt>
                <c:pt idx="17">
                  <c:v>6.1</c:v>
                </c:pt>
                <c:pt idx="18">
                  <c:v>3.8</c:v>
                </c:pt>
                <c:pt idx="19">
                  <c:v>4.3</c:v>
                </c:pt>
                <c:pt idx="20">
                  <c:v>4.5</c:v>
                </c:pt>
                <c:pt idx="21">
                  <c:v>3.9</c:v>
                </c:pt>
                <c:pt idx="22">
                  <c:v>3.9</c:v>
                </c:pt>
                <c:pt idx="23">
                  <c:v>4.2</c:v>
                </c:pt>
                <c:pt idx="24">
                  <c:v>6.7</c:v>
                </c:pt>
                <c:pt idx="25">
                  <c:v>1.5</c:v>
                </c:pt>
                <c:pt idx="26">
                  <c:v>1.8</c:v>
                </c:pt>
                <c:pt idx="27">
                  <c:v>2</c:v>
                </c:pt>
                <c:pt idx="28">
                  <c:v>4.7</c:v>
                </c:pt>
                <c:pt idx="29">
                  <c:v>5.2</c:v>
                </c:pt>
                <c:pt idx="30">
                  <c:v>2.2000000000000002</c:v>
                </c:pt>
                <c:pt idx="31">
                  <c:v>3.1</c:v>
                </c:pt>
                <c:pt idx="32">
                  <c:v>3.6</c:v>
                </c:pt>
                <c:pt idx="33">
                  <c:v>1.7</c:v>
                </c:pt>
                <c:pt idx="34">
                  <c:v>0.9</c:v>
                </c:pt>
                <c:pt idx="35">
                  <c:v>1.1000000000000001</c:v>
                </c:pt>
                <c:pt idx="36">
                  <c:v>3.2</c:v>
                </c:pt>
                <c:pt idx="39">
                  <c:v>0.7</c:v>
                </c:pt>
                <c:pt idx="40">
                  <c:v>2.8</c:v>
                </c:pt>
                <c:pt idx="41">
                  <c:v>3.4</c:v>
                </c:pt>
                <c:pt idx="42">
                  <c:v>3.1</c:v>
                </c:pt>
                <c:pt idx="43">
                  <c:v>0.6</c:v>
                </c:pt>
                <c:pt idx="44">
                  <c:v>2.2000000000000002</c:v>
                </c:pt>
                <c:pt idx="45">
                  <c:v>3</c:v>
                </c:pt>
                <c:pt idx="46">
                  <c:v>2.1</c:v>
                </c:pt>
                <c:pt idx="47">
                  <c:v>4.4000000000000004</c:v>
                </c:pt>
                <c:pt idx="48">
                  <c:v>2</c:v>
                </c:pt>
                <c:pt idx="49">
                  <c:v>2.2999999999999998</c:v>
                </c:pt>
                <c:pt idx="50">
                  <c:v>1.6</c:v>
                </c:pt>
                <c:pt idx="51">
                  <c:v>0.6</c:v>
                </c:pt>
                <c:pt idx="52">
                  <c:v>1.2</c:v>
                </c:pt>
                <c:pt idx="53">
                  <c:v>0.9</c:v>
                </c:pt>
                <c:pt idx="54">
                  <c:v>2</c:v>
                </c:pt>
                <c:pt idx="55">
                  <c:v>1.8</c:v>
                </c:pt>
                <c:pt idx="56">
                  <c:v>1</c:v>
                </c:pt>
                <c:pt idx="57">
                  <c:v>1.4</c:v>
                </c:pt>
                <c:pt idx="58">
                  <c:v>1.6</c:v>
                </c:pt>
                <c:pt idx="59">
                  <c:v>3</c:v>
                </c:pt>
                <c:pt idx="60">
                  <c:v>3.7</c:v>
                </c:pt>
                <c:pt idx="61">
                  <c:v>3.3</c:v>
                </c:pt>
                <c:pt idx="62">
                  <c:v>2.7</c:v>
                </c:pt>
                <c:pt idx="63">
                  <c:v>0.6</c:v>
                </c:pt>
                <c:pt idx="64">
                  <c:v>0.8</c:v>
                </c:pt>
                <c:pt idx="65">
                  <c:v>1.9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2.4</c:v>
                </c:pt>
                <c:pt idx="70">
                  <c:v>0.5</c:v>
                </c:pt>
                <c:pt idx="71">
                  <c:v>0.7</c:v>
                </c:pt>
                <c:pt idx="72">
                  <c:v>3.1</c:v>
                </c:pt>
                <c:pt idx="73">
                  <c:v>2.6</c:v>
                </c:pt>
                <c:pt idx="74">
                  <c:v>0.7</c:v>
                </c:pt>
                <c:pt idx="75">
                  <c:v>0.6</c:v>
                </c:pt>
                <c:pt idx="76">
                  <c:v>2.8</c:v>
                </c:pt>
                <c:pt idx="77">
                  <c:v>1.9</c:v>
                </c:pt>
                <c:pt idx="78">
                  <c:v>3.2</c:v>
                </c:pt>
                <c:pt idx="79">
                  <c:v>0.7</c:v>
                </c:pt>
                <c:pt idx="80">
                  <c:v>0.9</c:v>
                </c:pt>
                <c:pt idx="81">
                  <c:v>2.7</c:v>
                </c:pt>
                <c:pt idx="82">
                  <c:v>1.8</c:v>
                </c:pt>
                <c:pt idx="83">
                  <c:v>0.7</c:v>
                </c:pt>
                <c:pt idx="84">
                  <c:v>2.2000000000000002</c:v>
                </c:pt>
                <c:pt idx="85">
                  <c:v>3</c:v>
                </c:pt>
                <c:pt idx="86">
                  <c:v>0.9</c:v>
                </c:pt>
                <c:pt idx="87">
                  <c:v>1.7</c:v>
                </c:pt>
                <c:pt idx="88">
                  <c:v>1.1000000000000001</c:v>
                </c:pt>
                <c:pt idx="89">
                  <c:v>1.7</c:v>
                </c:pt>
                <c:pt idx="90">
                  <c:v>1.9</c:v>
                </c:pt>
                <c:pt idx="91">
                  <c:v>1.7</c:v>
                </c:pt>
                <c:pt idx="92">
                  <c:v>2.1</c:v>
                </c:pt>
                <c:pt idx="93">
                  <c:v>0.5</c:v>
                </c:pt>
                <c:pt idx="94">
                  <c:v>1.8</c:v>
                </c:pt>
                <c:pt idx="95">
                  <c:v>1.7</c:v>
                </c:pt>
                <c:pt idx="96">
                  <c:v>1.9</c:v>
                </c:pt>
                <c:pt idx="97">
                  <c:v>1.4</c:v>
                </c:pt>
                <c:pt idx="98">
                  <c:v>1.7</c:v>
                </c:pt>
                <c:pt idx="99">
                  <c:v>2.9</c:v>
                </c:pt>
                <c:pt idx="100">
                  <c:v>3.9</c:v>
                </c:pt>
                <c:pt idx="101">
                  <c:v>3.5</c:v>
                </c:pt>
                <c:pt idx="102">
                  <c:v>3.6</c:v>
                </c:pt>
                <c:pt idx="103">
                  <c:v>4.9000000000000004</c:v>
                </c:pt>
                <c:pt idx="104">
                  <c:v>3.3</c:v>
                </c:pt>
                <c:pt idx="105">
                  <c:v>2.9</c:v>
                </c:pt>
                <c:pt idx="106">
                  <c:v>3.8</c:v>
                </c:pt>
                <c:pt idx="107">
                  <c:v>5</c:v>
                </c:pt>
                <c:pt idx="108">
                  <c:v>2.1</c:v>
                </c:pt>
                <c:pt idx="109">
                  <c:v>2.4</c:v>
                </c:pt>
                <c:pt idx="110">
                  <c:v>1.9</c:v>
                </c:pt>
                <c:pt idx="111">
                  <c:v>3.3</c:v>
                </c:pt>
                <c:pt idx="112">
                  <c:v>4.8</c:v>
                </c:pt>
                <c:pt idx="113">
                  <c:v>4.9000000000000004</c:v>
                </c:pt>
                <c:pt idx="114">
                  <c:v>5.7</c:v>
                </c:pt>
                <c:pt idx="115">
                  <c:v>1.7</c:v>
                </c:pt>
                <c:pt idx="116">
                  <c:v>2.8</c:v>
                </c:pt>
                <c:pt idx="117">
                  <c:v>2.9</c:v>
                </c:pt>
                <c:pt idx="118">
                  <c:v>2.2999999999999998</c:v>
                </c:pt>
                <c:pt idx="119">
                  <c:v>6.4</c:v>
                </c:pt>
                <c:pt idx="120">
                  <c:v>7.6</c:v>
                </c:pt>
                <c:pt idx="121">
                  <c:v>7.2</c:v>
                </c:pt>
                <c:pt idx="122">
                  <c:v>7</c:v>
                </c:pt>
                <c:pt idx="123">
                  <c:v>7.6</c:v>
                </c:pt>
                <c:pt idx="124">
                  <c:v>3.8</c:v>
                </c:pt>
                <c:pt idx="125">
                  <c:v>2.6</c:v>
                </c:pt>
                <c:pt idx="126">
                  <c:v>2.2000000000000002</c:v>
                </c:pt>
                <c:pt idx="127">
                  <c:v>6.5</c:v>
                </c:pt>
                <c:pt idx="128">
                  <c:v>5.6</c:v>
                </c:pt>
                <c:pt idx="129">
                  <c:v>5</c:v>
                </c:pt>
                <c:pt idx="130">
                  <c:v>2.7</c:v>
                </c:pt>
                <c:pt idx="131">
                  <c:v>4.9000000000000004</c:v>
                </c:pt>
                <c:pt idx="132">
                  <c:v>4</c:v>
                </c:pt>
                <c:pt idx="133">
                  <c:v>7.2</c:v>
                </c:pt>
                <c:pt idx="134">
                  <c:v>6.3</c:v>
                </c:pt>
                <c:pt idx="135">
                  <c:v>6</c:v>
                </c:pt>
                <c:pt idx="136">
                  <c:v>4.2</c:v>
                </c:pt>
                <c:pt idx="137">
                  <c:v>9.9</c:v>
                </c:pt>
                <c:pt idx="138">
                  <c:v>7</c:v>
                </c:pt>
                <c:pt idx="139">
                  <c:v>5</c:v>
                </c:pt>
                <c:pt idx="140">
                  <c:v>8.6999999999999993</c:v>
                </c:pt>
                <c:pt idx="141">
                  <c:v>5.2</c:v>
                </c:pt>
                <c:pt idx="142">
                  <c:v>3.4</c:v>
                </c:pt>
                <c:pt idx="143">
                  <c:v>5.2</c:v>
                </c:pt>
                <c:pt idx="144">
                  <c:v>5.2</c:v>
                </c:pt>
                <c:pt idx="145">
                  <c:v>3.1</c:v>
                </c:pt>
                <c:pt idx="146">
                  <c:v>3.8</c:v>
                </c:pt>
                <c:pt idx="147">
                  <c:v>2.7</c:v>
                </c:pt>
                <c:pt idx="148">
                  <c:v>4.4000000000000004</c:v>
                </c:pt>
                <c:pt idx="149">
                  <c:v>11</c:v>
                </c:pt>
                <c:pt idx="150">
                  <c:v>4.5</c:v>
                </c:pt>
                <c:pt idx="151">
                  <c:v>0.8</c:v>
                </c:pt>
                <c:pt idx="152">
                  <c:v>11.6</c:v>
                </c:pt>
                <c:pt idx="153">
                  <c:v>8.6</c:v>
                </c:pt>
                <c:pt idx="154">
                  <c:v>8.8000000000000007</c:v>
                </c:pt>
                <c:pt idx="155">
                  <c:v>5</c:v>
                </c:pt>
                <c:pt idx="156">
                  <c:v>9.9</c:v>
                </c:pt>
                <c:pt idx="157">
                  <c:v>6.5</c:v>
                </c:pt>
                <c:pt idx="158">
                  <c:v>3.6</c:v>
                </c:pt>
                <c:pt idx="159">
                  <c:v>10</c:v>
                </c:pt>
                <c:pt idx="160">
                  <c:v>7.7</c:v>
                </c:pt>
                <c:pt idx="161">
                  <c:v>8.6999999999999993</c:v>
                </c:pt>
                <c:pt idx="162">
                  <c:v>5.8</c:v>
                </c:pt>
                <c:pt idx="163">
                  <c:v>9.4</c:v>
                </c:pt>
                <c:pt idx="164">
                  <c:v>12.2</c:v>
                </c:pt>
                <c:pt idx="165">
                  <c:v>11.3</c:v>
                </c:pt>
                <c:pt idx="166">
                  <c:v>13.1</c:v>
                </c:pt>
                <c:pt idx="167">
                  <c:v>10.9</c:v>
                </c:pt>
                <c:pt idx="168">
                  <c:v>5.9</c:v>
                </c:pt>
                <c:pt idx="169">
                  <c:v>5.7</c:v>
                </c:pt>
                <c:pt idx="170">
                  <c:v>3.1</c:v>
                </c:pt>
                <c:pt idx="171">
                  <c:v>5.7</c:v>
                </c:pt>
                <c:pt idx="172">
                  <c:v>11.8</c:v>
                </c:pt>
                <c:pt idx="173">
                  <c:v>5.3</c:v>
                </c:pt>
                <c:pt idx="174">
                  <c:v>5.6</c:v>
                </c:pt>
                <c:pt idx="175">
                  <c:v>15.5</c:v>
                </c:pt>
                <c:pt idx="176">
                  <c:v>20.100000000000001</c:v>
                </c:pt>
                <c:pt idx="177">
                  <c:v>19.7</c:v>
                </c:pt>
                <c:pt idx="178">
                  <c:v>5.5</c:v>
                </c:pt>
                <c:pt idx="179">
                  <c:v>15</c:v>
                </c:pt>
                <c:pt idx="180">
                  <c:v>21.1</c:v>
                </c:pt>
                <c:pt idx="181">
                  <c:v>19.3</c:v>
                </c:pt>
                <c:pt idx="182">
                  <c:v>12.6</c:v>
                </c:pt>
                <c:pt idx="183">
                  <c:v>12.4</c:v>
                </c:pt>
                <c:pt idx="184">
                  <c:v>12.3</c:v>
                </c:pt>
                <c:pt idx="185">
                  <c:v>14.3</c:v>
                </c:pt>
                <c:pt idx="186">
                  <c:v>13.7</c:v>
                </c:pt>
                <c:pt idx="187">
                  <c:v>7.4</c:v>
                </c:pt>
                <c:pt idx="188">
                  <c:v>13.3</c:v>
                </c:pt>
                <c:pt idx="189">
                  <c:v>7.5</c:v>
                </c:pt>
                <c:pt idx="190">
                  <c:v>11.7</c:v>
                </c:pt>
                <c:pt idx="191">
                  <c:v>21.1</c:v>
                </c:pt>
                <c:pt idx="192">
                  <c:v>16.7</c:v>
                </c:pt>
                <c:pt idx="193">
                  <c:v>22.8</c:v>
                </c:pt>
                <c:pt idx="194">
                  <c:v>7.3</c:v>
                </c:pt>
                <c:pt idx="195">
                  <c:v>16.600000000000001</c:v>
                </c:pt>
                <c:pt idx="196">
                  <c:v>5.5</c:v>
                </c:pt>
                <c:pt idx="197">
                  <c:v>11.2</c:v>
                </c:pt>
                <c:pt idx="198">
                  <c:v>18.3</c:v>
                </c:pt>
                <c:pt idx="199">
                  <c:v>14.8</c:v>
                </c:pt>
                <c:pt idx="200">
                  <c:v>6.5</c:v>
                </c:pt>
                <c:pt idx="201">
                  <c:v>9.6</c:v>
                </c:pt>
                <c:pt idx="202">
                  <c:v>14.1</c:v>
                </c:pt>
                <c:pt idx="203">
                  <c:v>13.2</c:v>
                </c:pt>
                <c:pt idx="204">
                  <c:v>15.2</c:v>
                </c:pt>
                <c:pt idx="205">
                  <c:v>14.7</c:v>
                </c:pt>
                <c:pt idx="206">
                  <c:v>22.3</c:v>
                </c:pt>
                <c:pt idx="207">
                  <c:v>16.7</c:v>
                </c:pt>
                <c:pt idx="208">
                  <c:v>15.5</c:v>
                </c:pt>
                <c:pt idx="209">
                  <c:v>9</c:v>
                </c:pt>
                <c:pt idx="210">
                  <c:v>20.8</c:v>
                </c:pt>
                <c:pt idx="211">
                  <c:v>5.8</c:v>
                </c:pt>
                <c:pt idx="212">
                  <c:v>12.8</c:v>
                </c:pt>
                <c:pt idx="213">
                  <c:v>13.8</c:v>
                </c:pt>
                <c:pt idx="214">
                  <c:v>15.9</c:v>
                </c:pt>
                <c:pt idx="215">
                  <c:v>8.5</c:v>
                </c:pt>
                <c:pt idx="216">
                  <c:v>20.3</c:v>
                </c:pt>
                <c:pt idx="217">
                  <c:v>18.7</c:v>
                </c:pt>
                <c:pt idx="218">
                  <c:v>21.8</c:v>
                </c:pt>
                <c:pt idx="219">
                  <c:v>19</c:v>
                </c:pt>
                <c:pt idx="220">
                  <c:v>15.5</c:v>
                </c:pt>
                <c:pt idx="221">
                  <c:v>16.8</c:v>
                </c:pt>
                <c:pt idx="222">
                  <c:v>14.9</c:v>
                </c:pt>
                <c:pt idx="223">
                  <c:v>27</c:v>
                </c:pt>
                <c:pt idx="224">
                  <c:v>25.5</c:v>
                </c:pt>
                <c:pt idx="225">
                  <c:v>26.3</c:v>
                </c:pt>
                <c:pt idx="226">
                  <c:v>27.3</c:v>
                </c:pt>
                <c:pt idx="227">
                  <c:v>15.8</c:v>
                </c:pt>
                <c:pt idx="228">
                  <c:v>24.7</c:v>
                </c:pt>
                <c:pt idx="229">
                  <c:v>11.5</c:v>
                </c:pt>
                <c:pt idx="230">
                  <c:v>7.7</c:v>
                </c:pt>
                <c:pt idx="231">
                  <c:v>11.8</c:v>
                </c:pt>
                <c:pt idx="232">
                  <c:v>27.6</c:v>
                </c:pt>
                <c:pt idx="233">
                  <c:v>28.4</c:v>
                </c:pt>
                <c:pt idx="234">
                  <c:v>27.4</c:v>
                </c:pt>
                <c:pt idx="235">
                  <c:v>21.3</c:v>
                </c:pt>
                <c:pt idx="236">
                  <c:v>7.1</c:v>
                </c:pt>
                <c:pt idx="237">
                  <c:v>21.3</c:v>
                </c:pt>
                <c:pt idx="238">
                  <c:v>25.4</c:v>
                </c:pt>
                <c:pt idx="239">
                  <c:v>27.9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8-4685-ACA7-DA7470796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538943"/>
        <c:axId val="1419537023"/>
      </c:areaChart>
      <c:dateAx>
        <c:axId val="1419538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37023"/>
        <c:crosses val="autoZero"/>
        <c:auto val="1"/>
        <c:lblOffset val="100"/>
        <c:baseTimeUnit val="days"/>
      </c:dateAx>
      <c:valAx>
        <c:axId val="14195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3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526521</xdr:colOff>
      <xdr:row>13</xdr:row>
      <xdr:rowOff>12171</xdr:rowOff>
    </xdr:from>
    <xdr:to>
      <xdr:col>18</xdr:col>
      <xdr:colOff>1103312</xdr:colOff>
      <xdr:row>27</xdr:row>
      <xdr:rowOff>162454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92A62E-F3C1-D588-E035-5DAC3014A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378354</xdr:colOff>
      <xdr:row>28</xdr:row>
      <xdr:rowOff>144463</xdr:rowOff>
    </xdr:from>
    <xdr:to>
      <xdr:col>20</xdr:col>
      <xdr:colOff>531812</xdr:colOff>
      <xdr:row>43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30C01-553C-733B-63B0-3600B6D05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4</xdr:row>
      <xdr:rowOff>107950</xdr:rowOff>
    </xdr:from>
    <xdr:to>
      <xdr:col>20</xdr:col>
      <xdr:colOff>304800</xdr:colOff>
      <xdr:row>9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F734B1-3DC3-C535-4AA4-65818815EF3A}"/>
            </a:ext>
          </a:extLst>
        </xdr:cNvPr>
        <xdr:cNvSpPr txBox="1"/>
      </xdr:nvSpPr>
      <xdr:spPr>
        <a:xfrm>
          <a:off x="19323050" y="857250"/>
          <a:ext cx="181610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For the data:</a:t>
          </a:r>
        </a:p>
        <a:p>
          <a:r>
            <a:rPr lang="en-GB" sz="1100"/>
            <a:t>https://visualcrossing.com/weather/weather-data-services</a:t>
          </a:r>
        </a:p>
      </xdr:txBody>
    </xdr:sp>
    <xdr:clientData/>
  </xdr:twoCellAnchor>
  <xdr:twoCellAnchor>
    <xdr:from>
      <xdr:col>17</xdr:col>
      <xdr:colOff>742950</xdr:colOff>
      <xdr:row>17</xdr:row>
      <xdr:rowOff>101600</xdr:rowOff>
    </xdr:from>
    <xdr:to>
      <xdr:col>19</xdr:col>
      <xdr:colOff>558800</xdr:colOff>
      <xdr:row>28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CB30C3-30BD-4919-9F1C-E55CD7C2B158}"/>
            </a:ext>
          </a:extLst>
        </xdr:cNvPr>
        <xdr:cNvSpPr txBox="1"/>
      </xdr:nvSpPr>
      <xdr:spPr>
        <a:xfrm>
          <a:off x="20777200" y="3244850"/>
          <a:ext cx="202565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In 'Battery peaked at column':</a:t>
          </a:r>
        </a:p>
        <a:p>
          <a:r>
            <a:rPr lang="en-GB" sz="1100"/>
            <a:t>Write</a:t>
          </a:r>
          <a:r>
            <a:rPr lang="en-GB" sz="1100" baseline="0"/>
            <a:t> 0 if no third peak on graph was seen (i.e a peak in sunlight hours)</a:t>
          </a:r>
        </a:p>
        <a:p>
          <a:r>
            <a:rPr lang="en-GB" sz="1100" baseline="0"/>
            <a:t>If a peak was seen write that peak %.</a:t>
          </a:r>
        </a:p>
        <a:p>
          <a:endParaRPr lang="en-GB" sz="1100" baseline="0"/>
        </a:p>
        <a:p>
          <a:r>
            <a:rPr lang="en-GB" sz="1100" baseline="0"/>
            <a:t>Write 100 if battery ran out of capacity due to solar generation.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19</xdr:row>
      <xdr:rowOff>0</xdr:rowOff>
    </xdr:from>
    <xdr:to>
      <xdr:col>12</xdr:col>
      <xdr:colOff>69850</xdr:colOff>
      <xdr:row>23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F1A60C-121E-A1D6-2345-780EB0AFFB86}"/>
            </a:ext>
          </a:extLst>
        </xdr:cNvPr>
        <xdr:cNvSpPr txBox="1"/>
      </xdr:nvSpPr>
      <xdr:spPr>
        <a:xfrm>
          <a:off x="6807200" y="3498850"/>
          <a:ext cx="3911600" cy="73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Estimate that the battery only needs a buffer of half of the day's generation - the rest can use to charge at night - but only charge at night when there is a shortfall.</a:t>
          </a:r>
        </a:p>
      </xdr:txBody>
    </xdr:sp>
    <xdr:clientData/>
  </xdr:twoCellAnchor>
  <xdr:twoCellAnchor editAs="oneCell">
    <xdr:from>
      <xdr:col>12</xdr:col>
      <xdr:colOff>1409700</xdr:colOff>
      <xdr:row>16</xdr:row>
      <xdr:rowOff>133350</xdr:rowOff>
    </xdr:from>
    <xdr:to>
      <xdr:col>22</xdr:col>
      <xdr:colOff>69850</xdr:colOff>
      <xdr:row>48</xdr:row>
      <xdr:rowOff>128732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AF1D44-1043-5B2B-01FE-C71291C0D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8650" y="3079750"/>
          <a:ext cx="7772400" cy="58881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5</xdr:row>
      <xdr:rowOff>38100</xdr:rowOff>
    </xdr:from>
    <xdr:to>
      <xdr:col>12</xdr:col>
      <xdr:colOff>25400</xdr:colOff>
      <xdr:row>12</xdr:row>
      <xdr:rowOff>50800</xdr:rowOff>
    </xdr:to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39F73C7B-4068-1AB6-CDB3-26FBD05617DC}"/>
            </a:ext>
          </a:extLst>
        </xdr:cNvPr>
        <xdr:cNvSpPr txBox="1"/>
      </xdr:nvSpPr>
      <xdr:spPr>
        <a:xfrm>
          <a:off x="5213350" y="977900"/>
          <a:ext cx="3371850" cy="1327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Data from 'operation data' section of sunsynk datalogger app. Do difference</a:t>
          </a:r>
          <a:r>
            <a:rPr lang="en-GB" sz="1100" baseline="0"/>
            <a:t> between gridbuyKWh at end of appliance run, and the gridbuyKWh at the start. Then take off the basal load of 400W to work out accurate value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25400</xdr:rowOff>
    </xdr:from>
    <xdr:to>
      <xdr:col>34</xdr:col>
      <xdr:colOff>330200</xdr:colOff>
      <xdr:row>39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8DA3FE-FF88-4BA1-A1D6-79DEEAEA7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43</xdr:row>
      <xdr:rowOff>0</xdr:rowOff>
    </xdr:from>
    <xdr:to>
      <xdr:col>32</xdr:col>
      <xdr:colOff>260350</xdr:colOff>
      <xdr:row>76</xdr:row>
      <xdr:rowOff>82550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7E3FC6-912F-4CA2-83E9-8CDDB59C5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6CDD-4DDA-47A8-94AC-FF4ED9686921}">
  <dimension ref="B2:U1048576"/>
  <sheetViews>
    <sheetView topLeftCell="B255" zoomScale="120" zoomScaleNormal="120" workbookViewId="0">
      <selection activeCell="E288" sqref="E288"/>
    </sheetView>
  </sheetViews>
  <sheetFormatPr defaultRowHeight="14.5" x14ac:dyDescent="0.35"/>
  <cols>
    <col min="1" max="1" width="4" customWidth="1"/>
    <col min="2" max="2" width="10.453125" bestFit="1" customWidth="1"/>
    <col min="3" max="4" width="10.453125" customWidth="1"/>
    <col min="5" max="5" width="13.26953125" customWidth="1"/>
    <col min="7" max="7" width="10.7265625" style="23" bestFit="1" customWidth="1"/>
    <col min="9" max="9" width="14" style="14" customWidth="1"/>
    <col min="10" max="11" width="19.08984375" customWidth="1"/>
    <col min="12" max="12" width="15.7265625" customWidth="1"/>
    <col min="13" max="13" width="20.453125" style="14" customWidth="1"/>
    <col min="14" max="14" width="19.453125" customWidth="1"/>
    <col min="15" max="15" width="21.1796875" customWidth="1"/>
    <col min="16" max="16" width="17.453125" customWidth="1"/>
    <col min="17" max="17" width="9.81640625" style="14" bestFit="1" customWidth="1"/>
    <col min="19" max="19" width="18.54296875" customWidth="1"/>
    <col min="21" max="21" width="16" customWidth="1"/>
  </cols>
  <sheetData>
    <row r="2" spans="2:21" x14ac:dyDescent="0.35">
      <c r="B2" t="s">
        <v>48</v>
      </c>
      <c r="C2" t="s">
        <v>0</v>
      </c>
      <c r="D2" t="s">
        <v>54</v>
      </c>
      <c r="E2" t="s">
        <v>49</v>
      </c>
      <c r="F2" t="s">
        <v>50</v>
      </c>
      <c r="G2" s="23" t="s">
        <v>51</v>
      </c>
      <c r="H2" t="s">
        <v>52</v>
      </c>
      <c r="I2" s="14" t="s">
        <v>82</v>
      </c>
      <c r="J2" t="s">
        <v>86</v>
      </c>
      <c r="K2" t="s">
        <v>95</v>
      </c>
      <c r="L2" t="s">
        <v>84</v>
      </c>
      <c r="M2" s="14" t="s">
        <v>85</v>
      </c>
      <c r="N2" t="s">
        <v>89</v>
      </c>
      <c r="O2" t="s">
        <v>91</v>
      </c>
    </row>
    <row r="3" spans="2:21" x14ac:dyDescent="0.35">
      <c r="B3" s="16">
        <v>44845</v>
      </c>
      <c r="C3" s="16" t="s">
        <v>35</v>
      </c>
      <c r="D3" s="16" t="s">
        <v>75</v>
      </c>
      <c r="E3">
        <v>7.6</v>
      </c>
      <c r="F3">
        <v>19.5</v>
      </c>
      <c r="G3" s="23">
        <v>0</v>
      </c>
      <c r="H3">
        <v>13.7</v>
      </c>
      <c r="I3" s="14">
        <f>(F3-H3)*0.44208</f>
        <v>2.5640640000000001</v>
      </c>
      <c r="J3">
        <v>0</v>
      </c>
      <c r="K3">
        <v>22</v>
      </c>
      <c r="L3">
        <v>0</v>
      </c>
      <c r="M3" s="14">
        <f>L3*(0.44208-0.11176)</f>
        <v>0</v>
      </c>
      <c r="N3" s="14">
        <f>M3+I3</f>
        <v>2.5640640000000001</v>
      </c>
      <c r="O3" s="14"/>
    </row>
    <row r="4" spans="2:21" x14ac:dyDescent="0.35">
      <c r="B4" s="16">
        <v>44846</v>
      </c>
      <c r="C4" s="16" t="s">
        <v>35</v>
      </c>
      <c r="D4" s="16" t="s">
        <v>76</v>
      </c>
      <c r="E4">
        <v>5</v>
      </c>
      <c r="F4">
        <v>21.9</v>
      </c>
      <c r="G4" s="23">
        <v>0</v>
      </c>
      <c r="H4">
        <v>18.7</v>
      </c>
      <c r="I4" s="14">
        <f t="shared" ref="I4:I39" si="0">(F4-H4)*0.44208</f>
        <v>1.4146559999999997</v>
      </c>
      <c r="J4">
        <v>43</v>
      </c>
      <c r="K4">
        <v>22</v>
      </c>
      <c r="L4">
        <f>(J4-22)*5.12/100</f>
        <v>1.0751999999999999</v>
      </c>
      <c r="M4" s="14">
        <f t="shared" ref="M4:M39" si="1">L4*(0.44208-0.11176)</f>
        <v>0.35516006399999994</v>
      </c>
      <c r="N4" s="14">
        <f t="shared" ref="N4:N39" si="2">M4+I4</f>
        <v>1.7698160639999996</v>
      </c>
      <c r="O4" s="14"/>
      <c r="P4" t="s">
        <v>83</v>
      </c>
      <c r="Q4" s="14">
        <f>SUM(I:I)</f>
        <v>643.8142666</v>
      </c>
      <c r="S4" t="s">
        <v>96</v>
      </c>
      <c r="T4">
        <f>SUM(E:E)</f>
        <v>2567.9999999999991</v>
      </c>
    </row>
    <row r="5" spans="2:21" x14ac:dyDescent="0.35">
      <c r="B5" s="16">
        <v>44847</v>
      </c>
      <c r="C5" s="16" t="s">
        <v>35</v>
      </c>
      <c r="D5" s="16" t="s">
        <v>77</v>
      </c>
      <c r="E5">
        <v>7.8</v>
      </c>
      <c r="F5">
        <v>18</v>
      </c>
      <c r="G5" s="23">
        <v>1.2</v>
      </c>
      <c r="H5">
        <v>12.8</v>
      </c>
      <c r="I5" s="14">
        <f t="shared" si="0"/>
        <v>2.2988159999999995</v>
      </c>
      <c r="J5">
        <v>0</v>
      </c>
      <c r="K5">
        <v>22</v>
      </c>
      <c r="L5">
        <v>0</v>
      </c>
      <c r="M5" s="14">
        <f t="shared" si="1"/>
        <v>0</v>
      </c>
      <c r="N5" s="14">
        <f t="shared" si="2"/>
        <v>2.2988159999999995</v>
      </c>
      <c r="O5" s="14"/>
      <c r="P5" t="s">
        <v>88</v>
      </c>
      <c r="Q5" s="14">
        <f>SUM(N:N)</f>
        <v>1037.7900602639995</v>
      </c>
      <c r="S5" t="s">
        <v>122</v>
      </c>
      <c r="T5">
        <f>MAX(E:E)</f>
        <v>29.2</v>
      </c>
      <c r="U5" s="16"/>
    </row>
    <row r="6" spans="2:21" x14ac:dyDescent="0.35">
      <c r="B6" s="16">
        <v>44848</v>
      </c>
      <c r="C6" s="16" t="s">
        <v>35</v>
      </c>
      <c r="D6" s="16" t="s">
        <v>78</v>
      </c>
      <c r="E6">
        <v>6.4</v>
      </c>
      <c r="F6">
        <v>14.7</v>
      </c>
      <c r="G6" s="23">
        <v>1.7</v>
      </c>
      <c r="H6">
        <v>12.1</v>
      </c>
      <c r="I6" s="14">
        <f t="shared" si="0"/>
        <v>1.1494079999999998</v>
      </c>
      <c r="J6">
        <v>0</v>
      </c>
      <c r="K6">
        <v>22</v>
      </c>
      <c r="L6">
        <v>0</v>
      </c>
      <c r="M6" s="14">
        <f t="shared" si="1"/>
        <v>0</v>
      </c>
      <c r="N6" s="14">
        <f t="shared" si="2"/>
        <v>1.1494079999999998</v>
      </c>
      <c r="O6" s="14"/>
      <c r="P6" t="s">
        <v>87</v>
      </c>
      <c r="Q6" s="14">
        <f>Q4+Q5</f>
        <v>1681.6043268639996</v>
      </c>
      <c r="U6" s="16"/>
    </row>
    <row r="7" spans="2:21" x14ac:dyDescent="0.35">
      <c r="B7" s="16">
        <v>44849</v>
      </c>
      <c r="C7" s="16" t="s">
        <v>35</v>
      </c>
      <c r="D7" s="16" t="s">
        <v>57</v>
      </c>
      <c r="E7">
        <v>7.7</v>
      </c>
      <c r="F7">
        <v>18.7</v>
      </c>
      <c r="G7" s="23">
        <v>0.5</v>
      </c>
      <c r="H7">
        <v>13.6</v>
      </c>
      <c r="I7" s="14">
        <f t="shared" si="0"/>
        <v>2.2546079999999997</v>
      </c>
      <c r="J7">
        <v>95</v>
      </c>
      <c r="K7">
        <v>22</v>
      </c>
      <c r="L7">
        <f t="shared" ref="L7:L39" si="3">(J7-22)*5.12/100</f>
        <v>3.7376</v>
      </c>
      <c r="M7" s="14">
        <f t="shared" si="1"/>
        <v>1.2346040319999998</v>
      </c>
      <c r="N7" s="14">
        <f t="shared" si="2"/>
        <v>3.4892120319999993</v>
      </c>
      <c r="O7" s="14"/>
      <c r="P7" t="s">
        <v>90</v>
      </c>
      <c r="Q7" s="14">
        <f>12000-Q6</f>
        <v>10318.395673136001</v>
      </c>
    </row>
    <row r="8" spans="2:21" x14ac:dyDescent="0.35">
      <c r="B8" s="16">
        <v>44850</v>
      </c>
      <c r="C8" s="16" t="s">
        <v>35</v>
      </c>
      <c r="D8" s="16" t="s">
        <v>58</v>
      </c>
      <c r="E8">
        <v>10</v>
      </c>
      <c r="F8">
        <v>17.100000000000001</v>
      </c>
      <c r="G8" s="23">
        <v>0</v>
      </c>
      <c r="H8">
        <v>9.3000000000000007</v>
      </c>
      <c r="I8" s="14">
        <f t="shared" si="0"/>
        <v>3.4482240000000002</v>
      </c>
      <c r="J8">
        <v>35</v>
      </c>
      <c r="K8">
        <v>22</v>
      </c>
      <c r="L8">
        <f t="shared" si="3"/>
        <v>0.66559999999999997</v>
      </c>
      <c r="M8" s="14">
        <f t="shared" si="1"/>
        <v>0.21986099199999995</v>
      </c>
      <c r="N8" s="14">
        <f t="shared" si="2"/>
        <v>3.6680849920000003</v>
      </c>
      <c r="O8" s="14"/>
    </row>
    <row r="9" spans="2:21" x14ac:dyDescent="0.35">
      <c r="B9" s="16">
        <v>44851</v>
      </c>
      <c r="C9" s="16" t="s">
        <v>35</v>
      </c>
      <c r="D9" s="16" t="s">
        <v>72</v>
      </c>
      <c r="E9">
        <v>9.1999999999999993</v>
      </c>
      <c r="F9">
        <v>19.2</v>
      </c>
      <c r="G9" s="23">
        <v>0.8</v>
      </c>
      <c r="H9">
        <v>13</v>
      </c>
      <c r="I9" s="14">
        <f t="shared" si="0"/>
        <v>2.7408959999999993</v>
      </c>
      <c r="J9">
        <v>85</v>
      </c>
      <c r="K9">
        <v>22</v>
      </c>
      <c r="L9">
        <f t="shared" si="3"/>
        <v>3.2256</v>
      </c>
      <c r="M9" s="14">
        <f t="shared" si="1"/>
        <v>1.0654801919999999</v>
      </c>
      <c r="N9" s="14">
        <f t="shared" si="2"/>
        <v>3.8063761919999992</v>
      </c>
      <c r="O9" s="14"/>
    </row>
    <row r="10" spans="2:21" x14ac:dyDescent="0.35">
      <c r="B10" s="16">
        <v>44852</v>
      </c>
      <c r="C10" s="16" t="s">
        <v>35</v>
      </c>
      <c r="D10" s="16" t="s">
        <v>75</v>
      </c>
      <c r="E10">
        <v>10.199999999999999</v>
      </c>
      <c r="F10">
        <v>15.8</v>
      </c>
      <c r="G10" s="23">
        <v>3.3</v>
      </c>
      <c r="H10">
        <v>11.2</v>
      </c>
      <c r="I10" s="14">
        <f t="shared" si="0"/>
        <v>2.0335680000000007</v>
      </c>
      <c r="J10">
        <v>69</v>
      </c>
      <c r="K10">
        <v>22</v>
      </c>
      <c r="L10">
        <f t="shared" si="3"/>
        <v>2.4064000000000001</v>
      </c>
      <c r="M10" s="14">
        <f t="shared" si="1"/>
        <v>0.79488204799999995</v>
      </c>
      <c r="N10" s="14">
        <f t="shared" si="2"/>
        <v>2.8284500480000005</v>
      </c>
      <c r="O10" s="14"/>
    </row>
    <row r="11" spans="2:21" x14ac:dyDescent="0.35">
      <c r="B11" s="16">
        <v>44853</v>
      </c>
      <c r="C11" s="16" t="s">
        <v>35</v>
      </c>
      <c r="D11" s="16" t="s">
        <v>76</v>
      </c>
      <c r="E11">
        <v>6</v>
      </c>
      <c r="F11">
        <v>15.6</v>
      </c>
      <c r="G11" s="23">
        <v>1.5</v>
      </c>
      <c r="H11">
        <v>13.1</v>
      </c>
      <c r="I11" s="14">
        <f t="shared" si="0"/>
        <v>1.1052</v>
      </c>
      <c r="J11">
        <v>96</v>
      </c>
      <c r="K11">
        <v>22</v>
      </c>
      <c r="L11">
        <f t="shared" si="3"/>
        <v>3.7888000000000002</v>
      </c>
      <c r="M11" s="14">
        <f t="shared" si="1"/>
        <v>1.2515164159999999</v>
      </c>
      <c r="N11" s="14">
        <f t="shared" si="2"/>
        <v>2.3567164159999998</v>
      </c>
      <c r="O11" s="14"/>
    </row>
    <row r="12" spans="2:21" x14ac:dyDescent="0.35">
      <c r="B12" s="16">
        <v>44854</v>
      </c>
      <c r="C12" s="16" t="s">
        <v>35</v>
      </c>
      <c r="D12" s="16" t="s">
        <v>77</v>
      </c>
      <c r="E12">
        <v>1.1000000000000001</v>
      </c>
      <c r="F12">
        <v>17.8</v>
      </c>
      <c r="G12" s="23">
        <v>0</v>
      </c>
      <c r="H12">
        <v>18.3</v>
      </c>
      <c r="I12" s="14">
        <f t="shared" si="0"/>
        <v>-0.22103999999999999</v>
      </c>
      <c r="J12">
        <v>98</v>
      </c>
      <c r="K12">
        <v>22</v>
      </c>
      <c r="L12">
        <f t="shared" si="3"/>
        <v>3.8912</v>
      </c>
      <c r="M12" s="14">
        <f t="shared" si="1"/>
        <v>1.2853411839999997</v>
      </c>
      <c r="N12" s="14">
        <f t="shared" si="2"/>
        <v>1.0643011839999998</v>
      </c>
      <c r="O12" s="14"/>
    </row>
    <row r="13" spans="2:21" x14ac:dyDescent="0.35">
      <c r="B13" s="16">
        <v>44855</v>
      </c>
      <c r="C13" s="16" t="s">
        <v>35</v>
      </c>
      <c r="D13" s="16" t="s">
        <v>78</v>
      </c>
      <c r="E13">
        <v>3.7</v>
      </c>
      <c r="F13">
        <v>24.4</v>
      </c>
      <c r="G13" s="23">
        <v>0.1</v>
      </c>
      <c r="H13">
        <v>22.6</v>
      </c>
      <c r="I13" s="14">
        <f t="shared" si="0"/>
        <v>0.79574399999999867</v>
      </c>
      <c r="J13">
        <v>98</v>
      </c>
      <c r="K13">
        <v>22</v>
      </c>
      <c r="L13">
        <f t="shared" si="3"/>
        <v>3.8912</v>
      </c>
      <c r="M13" s="14">
        <f t="shared" si="1"/>
        <v>1.2853411839999997</v>
      </c>
      <c r="N13" s="14">
        <f t="shared" si="2"/>
        <v>2.0810851839999982</v>
      </c>
      <c r="O13" s="14"/>
    </row>
    <row r="14" spans="2:21" x14ac:dyDescent="0.35">
      <c r="B14" s="16">
        <v>44856</v>
      </c>
      <c r="C14" s="16" t="s">
        <v>35</v>
      </c>
      <c r="D14" s="16" t="s">
        <v>57</v>
      </c>
      <c r="E14">
        <v>7</v>
      </c>
      <c r="F14">
        <v>15.5</v>
      </c>
      <c r="G14" s="23">
        <v>2.6</v>
      </c>
      <c r="H14">
        <v>13.5</v>
      </c>
      <c r="I14" s="14">
        <f t="shared" si="0"/>
        <v>0.88415999999999995</v>
      </c>
      <c r="J14">
        <v>98</v>
      </c>
      <c r="K14">
        <v>22</v>
      </c>
      <c r="L14">
        <f t="shared" si="3"/>
        <v>3.8912</v>
      </c>
      <c r="M14" s="14">
        <f t="shared" si="1"/>
        <v>1.2853411839999997</v>
      </c>
      <c r="N14" s="14">
        <f t="shared" si="2"/>
        <v>2.1695011839999996</v>
      </c>
      <c r="O14" s="14"/>
    </row>
    <row r="15" spans="2:21" x14ac:dyDescent="0.35">
      <c r="B15" s="16">
        <v>44857</v>
      </c>
      <c r="C15" s="16" t="s">
        <v>35</v>
      </c>
      <c r="D15" s="16" t="s">
        <v>58</v>
      </c>
      <c r="E15">
        <v>4.0999999999999996</v>
      </c>
      <c r="F15">
        <v>23.4</v>
      </c>
      <c r="G15" s="23">
        <v>0</v>
      </c>
      <c r="H15">
        <v>21.2</v>
      </c>
      <c r="I15" s="14">
        <f t="shared" si="0"/>
        <v>0.97257599999999966</v>
      </c>
      <c r="J15">
        <v>98</v>
      </c>
      <c r="K15">
        <v>22</v>
      </c>
      <c r="L15">
        <f t="shared" si="3"/>
        <v>3.8912</v>
      </c>
      <c r="M15" s="14">
        <f t="shared" si="1"/>
        <v>1.2853411839999997</v>
      </c>
      <c r="N15" s="14">
        <f t="shared" si="2"/>
        <v>2.2579171839999992</v>
      </c>
      <c r="O15" s="14"/>
    </row>
    <row r="16" spans="2:21" x14ac:dyDescent="0.35">
      <c r="B16" s="16">
        <v>44858</v>
      </c>
      <c r="C16" s="16" t="s">
        <v>35</v>
      </c>
      <c r="D16" s="16" t="s">
        <v>72</v>
      </c>
      <c r="E16">
        <v>5.2</v>
      </c>
      <c r="F16">
        <v>21</v>
      </c>
      <c r="G16" s="23">
        <v>0.1</v>
      </c>
      <c r="H16">
        <v>18.2</v>
      </c>
      <c r="I16" s="14">
        <f t="shared" si="0"/>
        <v>1.2378240000000003</v>
      </c>
      <c r="J16">
        <v>91</v>
      </c>
      <c r="K16">
        <v>22</v>
      </c>
      <c r="L16">
        <f t="shared" si="3"/>
        <v>3.5328000000000004</v>
      </c>
      <c r="M16" s="14">
        <f t="shared" si="1"/>
        <v>1.166954496</v>
      </c>
      <c r="N16" s="14">
        <f t="shared" si="2"/>
        <v>2.4047784960000005</v>
      </c>
      <c r="O16" s="14"/>
    </row>
    <row r="17" spans="2:15" x14ac:dyDescent="0.35">
      <c r="B17" s="16">
        <v>44859</v>
      </c>
      <c r="C17" s="16" t="s">
        <v>35</v>
      </c>
      <c r="D17" s="16" t="s">
        <v>75</v>
      </c>
      <c r="E17">
        <v>6.6</v>
      </c>
      <c r="F17">
        <v>14.8</v>
      </c>
      <c r="G17" s="23">
        <v>0.8</v>
      </c>
      <c r="H17">
        <v>10.9</v>
      </c>
      <c r="I17" s="14">
        <f t="shared" si="0"/>
        <v>1.7241120000000001</v>
      </c>
      <c r="J17">
        <v>66</v>
      </c>
      <c r="K17">
        <v>22</v>
      </c>
      <c r="L17">
        <f t="shared" si="3"/>
        <v>2.2528000000000001</v>
      </c>
      <c r="M17" s="14">
        <f t="shared" si="1"/>
        <v>0.74414489599999989</v>
      </c>
      <c r="N17" s="14">
        <f t="shared" si="2"/>
        <v>2.4682568959999998</v>
      </c>
      <c r="O17" s="14"/>
    </row>
    <row r="18" spans="2:15" x14ac:dyDescent="0.35">
      <c r="B18" s="16">
        <v>44860</v>
      </c>
      <c r="C18" s="16" t="s">
        <v>35</v>
      </c>
      <c r="D18" s="16" t="s">
        <v>76</v>
      </c>
      <c r="E18">
        <v>7.3</v>
      </c>
      <c r="F18">
        <v>18</v>
      </c>
      <c r="G18" s="23">
        <v>0</v>
      </c>
      <c r="H18">
        <v>13</v>
      </c>
      <c r="I18" s="14">
        <f t="shared" si="0"/>
        <v>2.2103999999999999</v>
      </c>
      <c r="J18">
        <v>50</v>
      </c>
      <c r="K18">
        <v>22</v>
      </c>
      <c r="L18">
        <f t="shared" si="3"/>
        <v>1.4336000000000002</v>
      </c>
      <c r="M18" s="14">
        <f t="shared" si="1"/>
        <v>0.47354675200000002</v>
      </c>
      <c r="N18" s="14">
        <f t="shared" si="2"/>
        <v>2.6839467519999998</v>
      </c>
      <c r="O18" s="14"/>
    </row>
    <row r="19" spans="2:15" x14ac:dyDescent="0.35">
      <c r="B19" s="16">
        <v>44861</v>
      </c>
      <c r="C19" s="16" t="s">
        <v>35</v>
      </c>
      <c r="D19" s="16" t="s">
        <v>77</v>
      </c>
      <c r="E19">
        <v>4.2</v>
      </c>
      <c r="F19">
        <v>18.399999999999999</v>
      </c>
      <c r="G19" s="23">
        <v>0</v>
      </c>
      <c r="H19">
        <v>15.8</v>
      </c>
      <c r="I19" s="14">
        <f t="shared" si="0"/>
        <v>1.1494079999999991</v>
      </c>
      <c r="J19">
        <v>98</v>
      </c>
      <c r="K19">
        <v>22</v>
      </c>
      <c r="L19">
        <f t="shared" si="3"/>
        <v>3.8912</v>
      </c>
      <c r="M19" s="14">
        <f t="shared" si="1"/>
        <v>1.2853411839999997</v>
      </c>
      <c r="N19" s="14">
        <f t="shared" si="2"/>
        <v>2.4347491839999988</v>
      </c>
      <c r="O19" s="14"/>
    </row>
    <row r="20" spans="2:15" x14ac:dyDescent="0.35">
      <c r="B20" s="16">
        <v>44862</v>
      </c>
      <c r="C20" s="16" t="s">
        <v>35</v>
      </c>
      <c r="D20" s="16" t="s">
        <v>78</v>
      </c>
      <c r="E20">
        <v>6.1</v>
      </c>
      <c r="F20">
        <v>18.8</v>
      </c>
      <c r="G20" s="23">
        <v>0</v>
      </c>
      <c r="H20">
        <v>14.8</v>
      </c>
      <c r="I20" s="14">
        <f t="shared" si="0"/>
        <v>1.7683199999999999</v>
      </c>
      <c r="J20">
        <v>64</v>
      </c>
      <c r="K20">
        <v>22</v>
      </c>
      <c r="L20">
        <f t="shared" si="3"/>
        <v>2.1503999999999999</v>
      </c>
      <c r="M20" s="14">
        <f t="shared" si="1"/>
        <v>0.71032012799999988</v>
      </c>
      <c r="N20" s="14">
        <f t="shared" si="2"/>
        <v>2.4786401279999999</v>
      </c>
      <c r="O20" s="14"/>
    </row>
    <row r="21" spans="2:15" x14ac:dyDescent="0.35">
      <c r="B21" s="16">
        <v>44863</v>
      </c>
      <c r="C21" s="16" t="s">
        <v>35</v>
      </c>
      <c r="D21" s="16" t="s">
        <v>57</v>
      </c>
      <c r="E21">
        <v>3.8</v>
      </c>
      <c r="F21">
        <v>19.100000000000001</v>
      </c>
      <c r="G21" s="23">
        <v>0</v>
      </c>
      <c r="H21">
        <v>17.3</v>
      </c>
      <c r="I21" s="14">
        <f t="shared" si="0"/>
        <v>0.79574400000000023</v>
      </c>
      <c r="J21">
        <v>98</v>
      </c>
      <c r="K21">
        <v>22</v>
      </c>
      <c r="L21">
        <f t="shared" si="3"/>
        <v>3.8912</v>
      </c>
      <c r="M21" s="14">
        <f t="shared" si="1"/>
        <v>1.2853411839999997</v>
      </c>
      <c r="N21" s="14">
        <f t="shared" si="2"/>
        <v>2.081085184</v>
      </c>
      <c r="O21" s="14"/>
    </row>
    <row r="22" spans="2:15" x14ac:dyDescent="0.35">
      <c r="B22" s="16">
        <v>44864</v>
      </c>
      <c r="C22" s="16" t="s">
        <v>35</v>
      </c>
      <c r="D22" s="16" t="s">
        <v>58</v>
      </c>
      <c r="E22">
        <v>4.3</v>
      </c>
      <c r="F22">
        <v>18.8</v>
      </c>
      <c r="G22" s="23">
        <v>0.1</v>
      </c>
      <c r="H22">
        <v>16.100000000000001</v>
      </c>
      <c r="I22" s="14">
        <f t="shared" si="0"/>
        <v>1.1936159999999996</v>
      </c>
      <c r="J22">
        <v>66</v>
      </c>
      <c r="K22">
        <v>22</v>
      </c>
      <c r="L22">
        <f t="shared" si="3"/>
        <v>2.2528000000000001</v>
      </c>
      <c r="M22" s="14">
        <f t="shared" si="1"/>
        <v>0.74414489599999989</v>
      </c>
      <c r="N22" s="14">
        <f t="shared" si="2"/>
        <v>1.9377608959999995</v>
      </c>
      <c r="O22" s="14"/>
    </row>
    <row r="23" spans="2:15" x14ac:dyDescent="0.35">
      <c r="B23" s="16">
        <v>44865</v>
      </c>
      <c r="C23" s="16" t="s">
        <v>35</v>
      </c>
      <c r="D23" s="16" t="s">
        <v>72</v>
      </c>
      <c r="E23">
        <v>4.5</v>
      </c>
      <c r="F23">
        <v>18.899999999999999</v>
      </c>
      <c r="G23" s="23">
        <v>0</v>
      </c>
      <c r="H23">
        <v>16.7</v>
      </c>
      <c r="I23" s="14">
        <f t="shared" si="0"/>
        <v>0.97257599999999966</v>
      </c>
      <c r="J23">
        <v>94</v>
      </c>
      <c r="K23">
        <v>22</v>
      </c>
      <c r="L23">
        <f t="shared" si="3"/>
        <v>3.6863999999999999</v>
      </c>
      <c r="M23" s="14">
        <f t="shared" si="1"/>
        <v>1.2176916479999997</v>
      </c>
      <c r="N23" s="14">
        <f t="shared" si="2"/>
        <v>2.1902676479999994</v>
      </c>
      <c r="O23" s="14"/>
    </row>
    <row r="24" spans="2:15" x14ac:dyDescent="0.35">
      <c r="B24" s="16">
        <v>44866</v>
      </c>
      <c r="C24" s="16" t="s">
        <v>81</v>
      </c>
      <c r="D24" s="16" t="s">
        <v>75</v>
      </c>
      <c r="E24">
        <v>3.9</v>
      </c>
      <c r="F24">
        <v>16.600000000000001</v>
      </c>
      <c r="G24" s="23">
        <v>0</v>
      </c>
      <c r="H24">
        <v>14.7</v>
      </c>
      <c r="I24" s="14">
        <f t="shared" si="0"/>
        <v>0.83995200000000092</v>
      </c>
      <c r="J24">
        <v>98</v>
      </c>
      <c r="K24">
        <v>22</v>
      </c>
      <c r="L24">
        <f t="shared" si="3"/>
        <v>3.8912</v>
      </c>
      <c r="M24" s="14">
        <f t="shared" si="1"/>
        <v>1.2853411839999997</v>
      </c>
      <c r="N24" s="14">
        <f t="shared" si="2"/>
        <v>2.1252931840000007</v>
      </c>
      <c r="O24" s="14"/>
    </row>
    <row r="25" spans="2:15" x14ac:dyDescent="0.35">
      <c r="B25" s="16">
        <v>44867</v>
      </c>
      <c r="C25" s="16" t="s">
        <v>81</v>
      </c>
      <c r="D25" s="16" t="s">
        <v>76</v>
      </c>
      <c r="E25">
        <v>3.9</v>
      </c>
      <c r="F25">
        <v>18</v>
      </c>
      <c r="G25" s="23">
        <v>0.1</v>
      </c>
      <c r="H25">
        <v>16</v>
      </c>
      <c r="I25" s="14">
        <f t="shared" si="0"/>
        <v>0.88415999999999995</v>
      </c>
      <c r="J25">
        <v>90</v>
      </c>
      <c r="K25">
        <v>22</v>
      </c>
      <c r="L25">
        <f t="shared" si="3"/>
        <v>3.4816000000000003</v>
      </c>
      <c r="M25" s="14">
        <f t="shared" si="1"/>
        <v>1.1500421119999999</v>
      </c>
      <c r="N25" s="14">
        <f t="shared" si="2"/>
        <v>2.034202112</v>
      </c>
      <c r="O25" s="14"/>
    </row>
    <row r="26" spans="2:15" x14ac:dyDescent="0.35">
      <c r="B26" s="16">
        <v>44868</v>
      </c>
      <c r="C26" s="16" t="s">
        <v>81</v>
      </c>
      <c r="D26" s="16" t="s">
        <v>77</v>
      </c>
      <c r="E26">
        <v>4.2</v>
      </c>
      <c r="F26">
        <v>16.600000000000001</v>
      </c>
      <c r="G26" s="23">
        <v>0</v>
      </c>
      <c r="H26">
        <v>14.3</v>
      </c>
      <c r="I26" s="14">
        <f t="shared" si="0"/>
        <v>1.0167840000000004</v>
      </c>
      <c r="J26">
        <v>90</v>
      </c>
      <c r="K26">
        <v>22</v>
      </c>
      <c r="L26">
        <f t="shared" si="3"/>
        <v>3.4816000000000003</v>
      </c>
      <c r="M26" s="14">
        <f t="shared" si="1"/>
        <v>1.1500421119999999</v>
      </c>
      <c r="N26" s="14">
        <f t="shared" si="2"/>
        <v>2.1668261120000003</v>
      </c>
      <c r="O26" s="14"/>
    </row>
    <row r="27" spans="2:15" x14ac:dyDescent="0.35">
      <c r="B27" s="16">
        <v>44869</v>
      </c>
      <c r="C27" s="16" t="s">
        <v>81</v>
      </c>
      <c r="D27" s="16" t="s">
        <v>78</v>
      </c>
      <c r="E27">
        <v>6.7</v>
      </c>
      <c r="F27">
        <v>18</v>
      </c>
      <c r="G27" s="23">
        <v>0.5</v>
      </c>
      <c r="H27">
        <v>13.7</v>
      </c>
      <c r="I27" s="14">
        <f t="shared" si="0"/>
        <v>1.9009440000000002</v>
      </c>
      <c r="J27">
        <v>51</v>
      </c>
      <c r="K27">
        <v>22</v>
      </c>
      <c r="L27">
        <f t="shared" si="3"/>
        <v>1.4847999999999999</v>
      </c>
      <c r="M27" s="14">
        <f t="shared" si="1"/>
        <v>0.49045913599999991</v>
      </c>
      <c r="N27" s="14">
        <f t="shared" si="2"/>
        <v>2.3914031360000001</v>
      </c>
      <c r="O27" s="14"/>
    </row>
    <row r="28" spans="2:15" x14ac:dyDescent="0.35">
      <c r="B28" s="16">
        <v>44870</v>
      </c>
      <c r="C28" s="16" t="s">
        <v>81</v>
      </c>
      <c r="D28" s="16" t="s">
        <v>57</v>
      </c>
      <c r="E28">
        <v>1.5</v>
      </c>
      <c r="F28">
        <v>41.8</v>
      </c>
      <c r="G28" s="23">
        <v>0</v>
      </c>
      <c r="H28">
        <v>42.3</v>
      </c>
      <c r="I28" s="14">
        <f t="shared" si="0"/>
        <v>-0.22103999999999999</v>
      </c>
      <c r="J28">
        <v>98</v>
      </c>
      <c r="K28">
        <v>22</v>
      </c>
      <c r="L28">
        <f t="shared" si="3"/>
        <v>3.8912</v>
      </c>
      <c r="M28" s="14">
        <f t="shared" si="1"/>
        <v>1.2853411839999997</v>
      </c>
      <c r="N28" s="14">
        <f t="shared" si="2"/>
        <v>1.0643011839999998</v>
      </c>
      <c r="O28" s="14"/>
    </row>
    <row r="29" spans="2:15" x14ac:dyDescent="0.35">
      <c r="B29" s="16">
        <v>44871</v>
      </c>
      <c r="C29" s="16" t="s">
        <v>81</v>
      </c>
      <c r="D29" s="16" t="s">
        <v>58</v>
      </c>
      <c r="E29">
        <v>1.8</v>
      </c>
      <c r="F29">
        <v>15.7</v>
      </c>
      <c r="G29" s="23">
        <v>0</v>
      </c>
      <c r="H29">
        <v>15.6</v>
      </c>
      <c r="I29" s="14">
        <f t="shared" si="0"/>
        <v>4.4207999999999838E-2</v>
      </c>
      <c r="J29">
        <v>98</v>
      </c>
      <c r="K29">
        <v>22</v>
      </c>
      <c r="L29">
        <f t="shared" si="3"/>
        <v>3.8912</v>
      </c>
      <c r="M29" s="14">
        <f t="shared" si="1"/>
        <v>1.2853411839999997</v>
      </c>
      <c r="N29" s="14">
        <f t="shared" si="2"/>
        <v>1.3295491839999996</v>
      </c>
      <c r="O29" s="14"/>
    </row>
    <row r="30" spans="2:15" x14ac:dyDescent="0.35">
      <c r="B30" s="16">
        <v>44872</v>
      </c>
      <c r="C30" s="16" t="s">
        <v>81</v>
      </c>
      <c r="D30" s="16" t="s">
        <v>72</v>
      </c>
      <c r="E30">
        <v>2</v>
      </c>
      <c r="F30">
        <v>62.7</v>
      </c>
      <c r="G30" s="23">
        <v>0</v>
      </c>
      <c r="H30">
        <v>62.8</v>
      </c>
      <c r="I30" s="14">
        <f t="shared" si="0"/>
        <v>-4.4207999999997485E-2</v>
      </c>
      <c r="J30">
        <v>80</v>
      </c>
      <c r="K30">
        <v>22</v>
      </c>
      <c r="L30">
        <f t="shared" si="3"/>
        <v>2.9695999999999998</v>
      </c>
      <c r="M30" s="14">
        <f t="shared" si="1"/>
        <v>0.98091827199999981</v>
      </c>
      <c r="N30" s="14">
        <f t="shared" si="2"/>
        <v>0.93671027200000234</v>
      </c>
      <c r="O30" s="14"/>
    </row>
    <row r="31" spans="2:15" x14ac:dyDescent="0.35">
      <c r="B31" s="16">
        <v>44873</v>
      </c>
      <c r="C31" s="16" t="s">
        <v>81</v>
      </c>
      <c r="D31" s="16" t="s">
        <v>75</v>
      </c>
      <c r="E31">
        <v>4.7</v>
      </c>
      <c r="F31">
        <v>13.1</v>
      </c>
      <c r="G31" s="23">
        <v>0</v>
      </c>
      <c r="H31">
        <v>10.7</v>
      </c>
      <c r="I31" s="14">
        <f t="shared" si="0"/>
        <v>1.0609920000000002</v>
      </c>
      <c r="J31">
        <v>98</v>
      </c>
      <c r="K31">
        <v>22</v>
      </c>
      <c r="L31">
        <f t="shared" si="3"/>
        <v>3.8912</v>
      </c>
      <c r="M31" s="14">
        <f t="shared" si="1"/>
        <v>1.2853411839999997</v>
      </c>
      <c r="N31" s="14">
        <f t="shared" si="2"/>
        <v>2.3463331839999997</v>
      </c>
      <c r="O31" s="14"/>
    </row>
    <row r="32" spans="2:15" x14ac:dyDescent="0.35">
      <c r="B32" s="16">
        <v>44874</v>
      </c>
      <c r="C32" s="16" t="s">
        <v>81</v>
      </c>
      <c r="D32" s="16" t="s">
        <v>76</v>
      </c>
      <c r="E32">
        <v>5.2</v>
      </c>
      <c r="F32">
        <v>17</v>
      </c>
      <c r="G32" s="23">
        <v>0.1</v>
      </c>
      <c r="H32">
        <v>13.9</v>
      </c>
      <c r="I32" s="14">
        <f t="shared" si="0"/>
        <v>1.3704479999999997</v>
      </c>
      <c r="J32">
        <v>84</v>
      </c>
      <c r="K32">
        <v>22</v>
      </c>
      <c r="L32">
        <f t="shared" si="3"/>
        <v>3.1743999999999999</v>
      </c>
      <c r="M32" s="14">
        <f t="shared" si="1"/>
        <v>1.0485678079999998</v>
      </c>
      <c r="N32" s="14">
        <f t="shared" si="2"/>
        <v>2.4190158079999993</v>
      </c>
      <c r="O32" s="14"/>
    </row>
    <row r="33" spans="2:15" x14ac:dyDescent="0.35">
      <c r="B33" s="16">
        <v>44875</v>
      </c>
      <c r="C33" s="16" t="s">
        <v>81</v>
      </c>
      <c r="D33" s="16" t="s">
        <v>77</v>
      </c>
      <c r="E33">
        <v>2.2000000000000002</v>
      </c>
      <c r="F33">
        <v>41.1</v>
      </c>
      <c r="G33" s="23">
        <v>0</v>
      </c>
      <c r="H33">
        <v>40.6</v>
      </c>
      <c r="I33" s="14">
        <f t="shared" si="0"/>
        <v>0.22103999999999999</v>
      </c>
      <c r="J33">
        <v>98</v>
      </c>
      <c r="K33">
        <v>22</v>
      </c>
      <c r="L33">
        <f t="shared" si="3"/>
        <v>3.8912</v>
      </c>
      <c r="M33" s="14">
        <f t="shared" si="1"/>
        <v>1.2853411839999997</v>
      </c>
      <c r="N33" s="14">
        <f t="shared" si="2"/>
        <v>1.5063811839999997</v>
      </c>
      <c r="O33" s="14"/>
    </row>
    <row r="34" spans="2:15" x14ac:dyDescent="0.35">
      <c r="B34" s="16">
        <v>44876</v>
      </c>
      <c r="C34" s="16" t="s">
        <v>81</v>
      </c>
      <c r="D34" s="16" t="s">
        <v>78</v>
      </c>
      <c r="E34">
        <v>3.1</v>
      </c>
      <c r="F34">
        <v>37.4</v>
      </c>
      <c r="G34" s="23">
        <v>0</v>
      </c>
      <c r="H34">
        <v>36.200000000000003</v>
      </c>
      <c r="I34" s="14">
        <f t="shared" si="0"/>
        <v>0.53049599999999808</v>
      </c>
      <c r="J34">
        <v>98</v>
      </c>
      <c r="K34">
        <v>22</v>
      </c>
      <c r="L34">
        <f t="shared" si="3"/>
        <v>3.8912</v>
      </c>
      <c r="M34" s="14">
        <f t="shared" si="1"/>
        <v>1.2853411839999997</v>
      </c>
      <c r="N34" s="14">
        <f t="shared" si="2"/>
        <v>1.8158371839999978</v>
      </c>
      <c r="O34" s="14"/>
    </row>
    <row r="35" spans="2:15" x14ac:dyDescent="0.35">
      <c r="B35" s="16">
        <v>44877</v>
      </c>
      <c r="C35" s="16" t="s">
        <v>81</v>
      </c>
      <c r="D35" s="16" t="s">
        <v>57</v>
      </c>
      <c r="E35">
        <v>3.6</v>
      </c>
      <c r="F35">
        <v>17.600000000000001</v>
      </c>
      <c r="G35" s="23">
        <v>0</v>
      </c>
      <c r="H35">
        <v>16.100000000000001</v>
      </c>
      <c r="I35" s="14">
        <f t="shared" si="0"/>
        <v>0.66311999999999993</v>
      </c>
      <c r="J35">
        <v>80</v>
      </c>
      <c r="K35">
        <v>22</v>
      </c>
      <c r="L35">
        <f t="shared" si="3"/>
        <v>2.9695999999999998</v>
      </c>
      <c r="M35" s="14">
        <f t="shared" si="1"/>
        <v>0.98091827199999981</v>
      </c>
      <c r="N35" s="14">
        <f t="shared" si="2"/>
        <v>1.6440382719999997</v>
      </c>
      <c r="O35" s="14"/>
    </row>
    <row r="36" spans="2:15" x14ac:dyDescent="0.35">
      <c r="B36" s="16">
        <v>44878</v>
      </c>
      <c r="C36" s="16" t="s">
        <v>81</v>
      </c>
      <c r="D36" s="16" t="s">
        <v>58</v>
      </c>
      <c r="E36">
        <v>1.7</v>
      </c>
      <c r="F36">
        <v>21.2</v>
      </c>
      <c r="G36" s="23">
        <v>0</v>
      </c>
      <c r="H36">
        <v>20.8</v>
      </c>
      <c r="I36" s="14">
        <f t="shared" si="0"/>
        <v>0.17683199999999935</v>
      </c>
      <c r="J36">
        <v>98</v>
      </c>
      <c r="K36">
        <v>22</v>
      </c>
      <c r="L36">
        <f t="shared" si="3"/>
        <v>3.8912</v>
      </c>
      <c r="M36" s="14">
        <f t="shared" si="1"/>
        <v>1.2853411839999997</v>
      </c>
      <c r="N36" s="14">
        <f t="shared" si="2"/>
        <v>1.4621731839999992</v>
      </c>
      <c r="O36" s="14"/>
    </row>
    <row r="37" spans="2:15" x14ac:dyDescent="0.35">
      <c r="B37" s="16">
        <v>44879</v>
      </c>
      <c r="C37" s="16" t="s">
        <v>81</v>
      </c>
      <c r="D37" s="16" t="s">
        <v>72</v>
      </c>
      <c r="E37">
        <v>0.9</v>
      </c>
      <c r="F37">
        <v>66.3</v>
      </c>
      <c r="G37" s="23">
        <v>0</v>
      </c>
      <c r="H37">
        <v>67.400000000000006</v>
      </c>
      <c r="I37" s="14">
        <f t="shared" si="0"/>
        <v>-0.48628800000000372</v>
      </c>
      <c r="J37">
        <v>98</v>
      </c>
      <c r="K37">
        <v>22</v>
      </c>
      <c r="L37">
        <f t="shared" si="3"/>
        <v>3.8912</v>
      </c>
      <c r="M37" s="14">
        <f t="shared" si="1"/>
        <v>1.2853411839999997</v>
      </c>
      <c r="N37" s="14">
        <f t="shared" si="2"/>
        <v>0.79905318399999603</v>
      </c>
      <c r="O37" s="14"/>
    </row>
    <row r="38" spans="2:15" x14ac:dyDescent="0.35">
      <c r="B38" s="16">
        <v>44880</v>
      </c>
      <c r="C38" s="16" t="s">
        <v>81</v>
      </c>
      <c r="D38" s="16" t="s">
        <v>75</v>
      </c>
      <c r="E38">
        <v>1.1000000000000001</v>
      </c>
      <c r="F38">
        <v>20.2</v>
      </c>
      <c r="G38" s="23">
        <v>0</v>
      </c>
      <c r="H38">
        <v>20.9</v>
      </c>
      <c r="I38" s="14">
        <f t="shared" si="0"/>
        <v>-0.30945599999999968</v>
      </c>
      <c r="J38">
        <v>98</v>
      </c>
      <c r="K38">
        <v>22</v>
      </c>
      <c r="L38">
        <f t="shared" si="3"/>
        <v>3.8912</v>
      </c>
      <c r="M38" s="14">
        <f t="shared" si="1"/>
        <v>1.2853411839999997</v>
      </c>
      <c r="N38" s="14">
        <f t="shared" si="2"/>
        <v>0.97588518400000002</v>
      </c>
      <c r="O38" s="14"/>
    </row>
    <row r="39" spans="2:15" x14ac:dyDescent="0.35">
      <c r="B39" s="16">
        <v>44881</v>
      </c>
      <c r="C39" s="16" t="s">
        <v>81</v>
      </c>
      <c r="D39" s="16" t="s">
        <v>76</v>
      </c>
      <c r="E39">
        <v>3.2</v>
      </c>
      <c r="F39">
        <v>24.9</v>
      </c>
      <c r="G39" s="23">
        <v>0.1</v>
      </c>
      <c r="H39">
        <v>22.2</v>
      </c>
      <c r="I39" s="14">
        <f t="shared" si="0"/>
        <v>1.1936159999999996</v>
      </c>
      <c r="J39">
        <v>98</v>
      </c>
      <c r="K39">
        <v>22</v>
      </c>
      <c r="L39">
        <f t="shared" si="3"/>
        <v>3.8912</v>
      </c>
      <c r="M39" s="14">
        <f t="shared" si="1"/>
        <v>1.2853411839999997</v>
      </c>
      <c r="N39" s="14">
        <f t="shared" si="2"/>
        <v>2.4789571839999995</v>
      </c>
      <c r="O39" s="14"/>
    </row>
    <row r="40" spans="2:15" x14ac:dyDescent="0.35">
      <c r="B40" s="16"/>
      <c r="C40" s="16"/>
      <c r="D40" s="16"/>
      <c r="E40" s="16"/>
      <c r="F40" s="16"/>
      <c r="N40" s="14"/>
      <c r="O40" s="14"/>
    </row>
    <row r="41" spans="2:15" x14ac:dyDescent="0.35">
      <c r="O41" t="s">
        <v>92</v>
      </c>
    </row>
    <row r="42" spans="2:15" x14ac:dyDescent="0.35">
      <c r="B42" s="16">
        <v>44882</v>
      </c>
      <c r="C42" s="16" t="s">
        <v>81</v>
      </c>
      <c r="D42" s="16" t="s">
        <v>77</v>
      </c>
      <c r="E42">
        <v>0.7</v>
      </c>
      <c r="F42">
        <v>38.6</v>
      </c>
      <c r="G42" s="23">
        <v>0</v>
      </c>
      <c r="H42">
        <v>39.799999999999997</v>
      </c>
      <c r="I42" s="14">
        <f>(F42-H42)*0.44208</f>
        <v>-0.53049599999999808</v>
      </c>
      <c r="J42">
        <v>98</v>
      </c>
      <c r="K42">
        <v>22</v>
      </c>
      <c r="L42">
        <f t="shared" ref="L42:L56" si="4">IF(J42&gt;K42,(J42-K42)*10.24/100,0)</f>
        <v>7.7824</v>
      </c>
      <c r="M42" s="14">
        <f>L42*(0.44208-0.11176)</f>
        <v>2.5706823679999995</v>
      </c>
      <c r="N42" s="14">
        <f t="shared" ref="N42:N105" si="5">M42+I42</f>
        <v>2.0401863680000014</v>
      </c>
    </row>
    <row r="43" spans="2:15" x14ac:dyDescent="0.35">
      <c r="B43" s="16">
        <v>44883</v>
      </c>
      <c r="C43" s="16" t="s">
        <v>81</v>
      </c>
      <c r="D43" s="16" t="s">
        <v>78</v>
      </c>
      <c r="E43">
        <v>2.8</v>
      </c>
      <c r="F43">
        <v>50.8</v>
      </c>
      <c r="G43" s="23">
        <v>0</v>
      </c>
      <c r="H43">
        <v>50.5</v>
      </c>
      <c r="I43" s="14">
        <f t="shared" ref="I43:I86" si="6">(F43-H43)*0.44208</f>
        <v>0.13262399999999874</v>
      </c>
      <c r="J43">
        <v>98</v>
      </c>
      <c r="K43">
        <v>22</v>
      </c>
      <c r="L43">
        <f t="shared" si="4"/>
        <v>7.7824</v>
      </c>
      <c r="M43" s="14">
        <f t="shared" ref="M43:M86" si="7">L43*(0.44208-0.11176)</f>
        <v>2.5706823679999995</v>
      </c>
      <c r="N43" s="14">
        <f t="shared" si="5"/>
        <v>2.703306367999998</v>
      </c>
    </row>
    <row r="44" spans="2:15" x14ac:dyDescent="0.35">
      <c r="B44" s="16">
        <v>44884</v>
      </c>
      <c r="C44" s="16" t="s">
        <v>81</v>
      </c>
      <c r="D44" s="16" t="s">
        <v>57</v>
      </c>
      <c r="E44">
        <v>3.4</v>
      </c>
      <c r="F44">
        <v>19.100000000000001</v>
      </c>
      <c r="G44" s="23">
        <v>0</v>
      </c>
      <c r="H44">
        <v>18.600000000000001</v>
      </c>
      <c r="I44" s="14">
        <f t="shared" si="6"/>
        <v>0.22103999999999999</v>
      </c>
      <c r="J44">
        <v>98</v>
      </c>
      <c r="K44">
        <v>22</v>
      </c>
      <c r="L44">
        <f t="shared" si="4"/>
        <v>7.7824</v>
      </c>
      <c r="M44" s="14">
        <f t="shared" si="7"/>
        <v>2.5706823679999995</v>
      </c>
      <c r="N44" s="14">
        <f t="shared" si="5"/>
        <v>2.7917223679999994</v>
      </c>
    </row>
    <row r="45" spans="2:15" x14ac:dyDescent="0.35">
      <c r="B45" s="16">
        <v>44885</v>
      </c>
      <c r="C45" s="16" t="s">
        <v>81</v>
      </c>
      <c r="D45" s="16" t="s">
        <v>58</v>
      </c>
      <c r="E45">
        <v>3.1</v>
      </c>
      <c r="F45">
        <v>20.2</v>
      </c>
      <c r="G45" s="23">
        <v>0.1</v>
      </c>
      <c r="H45">
        <v>19.5</v>
      </c>
      <c r="I45" s="14">
        <f t="shared" si="6"/>
        <v>0.30945599999999968</v>
      </c>
      <c r="J45">
        <v>98</v>
      </c>
      <c r="K45">
        <v>22</v>
      </c>
      <c r="L45">
        <f t="shared" si="4"/>
        <v>7.7824</v>
      </c>
      <c r="M45" s="14">
        <f t="shared" si="7"/>
        <v>2.5706823679999995</v>
      </c>
      <c r="N45" s="14">
        <f t="shared" si="5"/>
        <v>2.880138367999999</v>
      </c>
    </row>
    <row r="46" spans="2:15" x14ac:dyDescent="0.35">
      <c r="B46" s="16">
        <v>44886</v>
      </c>
      <c r="C46" s="16" t="s">
        <v>81</v>
      </c>
      <c r="D46" s="16" t="s">
        <v>72</v>
      </c>
      <c r="E46">
        <v>0.6</v>
      </c>
      <c r="F46">
        <v>13.5</v>
      </c>
      <c r="G46" s="23">
        <v>0</v>
      </c>
      <c r="H46">
        <v>15.6</v>
      </c>
      <c r="I46" s="14">
        <f t="shared" si="6"/>
        <v>-0.92836799999999975</v>
      </c>
      <c r="J46">
        <v>98</v>
      </c>
      <c r="K46">
        <v>22</v>
      </c>
      <c r="L46">
        <f t="shared" si="4"/>
        <v>7.7824</v>
      </c>
      <c r="M46" s="14">
        <f t="shared" si="7"/>
        <v>2.5706823679999995</v>
      </c>
      <c r="N46" s="14">
        <f t="shared" si="5"/>
        <v>1.6423143679999996</v>
      </c>
    </row>
    <row r="47" spans="2:15" x14ac:dyDescent="0.35">
      <c r="B47" s="16">
        <v>44887</v>
      </c>
      <c r="C47" s="16" t="s">
        <v>81</v>
      </c>
      <c r="D47" s="16" t="s">
        <v>75</v>
      </c>
      <c r="E47">
        <v>2.2000000000000002</v>
      </c>
      <c r="F47">
        <v>21.6</v>
      </c>
      <c r="G47" s="23">
        <v>0</v>
      </c>
      <c r="H47">
        <v>23.9</v>
      </c>
      <c r="I47" s="14">
        <f t="shared" si="6"/>
        <v>-1.0167839999999986</v>
      </c>
      <c r="J47">
        <v>98</v>
      </c>
      <c r="K47">
        <v>22</v>
      </c>
      <c r="L47">
        <f t="shared" si="4"/>
        <v>7.7824</v>
      </c>
      <c r="M47" s="14">
        <f t="shared" si="7"/>
        <v>2.5706823679999995</v>
      </c>
      <c r="N47" s="14">
        <f t="shared" si="5"/>
        <v>1.5538983680000009</v>
      </c>
    </row>
    <row r="48" spans="2:15" x14ac:dyDescent="0.35">
      <c r="B48" s="16">
        <v>44888</v>
      </c>
      <c r="C48" s="16" t="s">
        <v>81</v>
      </c>
      <c r="D48" s="16" t="s">
        <v>76</v>
      </c>
      <c r="E48">
        <v>3</v>
      </c>
      <c r="F48">
        <v>17.3</v>
      </c>
      <c r="G48" s="23">
        <v>0</v>
      </c>
      <c r="H48">
        <v>14.5</v>
      </c>
      <c r="I48" s="14">
        <f t="shared" si="6"/>
        <v>1.2378240000000003</v>
      </c>
      <c r="J48">
        <v>98</v>
      </c>
      <c r="K48">
        <v>22</v>
      </c>
      <c r="L48">
        <f t="shared" si="4"/>
        <v>7.7824</v>
      </c>
      <c r="M48" s="14">
        <f t="shared" si="7"/>
        <v>2.5706823679999995</v>
      </c>
      <c r="N48" s="14">
        <f t="shared" si="5"/>
        <v>3.8085063679999998</v>
      </c>
    </row>
    <row r="49" spans="2:14" x14ac:dyDescent="0.35">
      <c r="B49" s="16">
        <v>44889</v>
      </c>
      <c r="C49" s="16" t="s">
        <v>81</v>
      </c>
      <c r="D49" s="16" t="s">
        <v>77</v>
      </c>
      <c r="E49">
        <v>2.1</v>
      </c>
      <c r="F49">
        <v>45.3</v>
      </c>
      <c r="G49" s="23">
        <v>0</v>
      </c>
      <c r="H49">
        <v>46.1</v>
      </c>
      <c r="I49" s="14">
        <f t="shared" si="6"/>
        <v>-0.35366400000000187</v>
      </c>
      <c r="J49">
        <v>98</v>
      </c>
      <c r="K49">
        <v>22</v>
      </c>
      <c r="L49">
        <f t="shared" si="4"/>
        <v>7.7824</v>
      </c>
      <c r="M49" s="14">
        <f t="shared" si="7"/>
        <v>2.5706823679999995</v>
      </c>
      <c r="N49" s="14">
        <f t="shared" si="5"/>
        <v>2.2170183679999975</v>
      </c>
    </row>
    <row r="50" spans="2:14" x14ac:dyDescent="0.35">
      <c r="B50" s="16">
        <v>44890</v>
      </c>
      <c r="C50" s="16" t="s">
        <v>81</v>
      </c>
      <c r="D50" s="16" t="s">
        <v>78</v>
      </c>
      <c r="E50">
        <v>4.4000000000000004</v>
      </c>
      <c r="F50">
        <v>47.3</v>
      </c>
      <c r="G50" s="23">
        <v>0</v>
      </c>
      <c r="H50">
        <v>46.1</v>
      </c>
      <c r="I50" s="14">
        <f t="shared" si="6"/>
        <v>0.53049599999999808</v>
      </c>
      <c r="J50">
        <v>98</v>
      </c>
      <c r="K50">
        <v>22</v>
      </c>
      <c r="L50">
        <f t="shared" si="4"/>
        <v>7.7824</v>
      </c>
      <c r="M50" s="14">
        <f t="shared" si="7"/>
        <v>2.5706823679999995</v>
      </c>
      <c r="N50" s="14">
        <f t="shared" si="5"/>
        <v>3.1011783679999976</v>
      </c>
    </row>
    <row r="51" spans="2:14" x14ac:dyDescent="0.35">
      <c r="B51" s="16">
        <v>44891</v>
      </c>
      <c r="C51" s="16" t="s">
        <v>81</v>
      </c>
      <c r="D51" s="16" t="s">
        <v>57</v>
      </c>
      <c r="E51">
        <v>2</v>
      </c>
      <c r="F51">
        <v>24.9</v>
      </c>
      <c r="G51" s="23">
        <v>0.1</v>
      </c>
      <c r="H51">
        <v>25.7</v>
      </c>
      <c r="I51" s="14">
        <f t="shared" si="6"/>
        <v>-0.35366400000000031</v>
      </c>
      <c r="J51">
        <v>98</v>
      </c>
      <c r="K51">
        <v>22</v>
      </c>
      <c r="L51">
        <f t="shared" si="4"/>
        <v>7.7824</v>
      </c>
      <c r="M51" s="14">
        <f t="shared" si="7"/>
        <v>2.5706823679999995</v>
      </c>
      <c r="N51" s="14">
        <f t="shared" si="5"/>
        <v>2.2170183679999993</v>
      </c>
    </row>
    <row r="52" spans="2:14" x14ac:dyDescent="0.35">
      <c r="B52" s="16">
        <v>44892</v>
      </c>
      <c r="C52" s="16" t="s">
        <v>81</v>
      </c>
      <c r="D52" s="16" t="s">
        <v>58</v>
      </c>
      <c r="E52">
        <v>2.2999999999999998</v>
      </c>
      <c r="F52">
        <v>22.7</v>
      </c>
      <c r="G52" s="23">
        <v>0</v>
      </c>
      <c r="H52">
        <v>24.13</v>
      </c>
      <c r="I52" s="14">
        <f t="shared" si="6"/>
        <v>-0.6321743999999998</v>
      </c>
      <c r="J52">
        <v>98</v>
      </c>
      <c r="K52">
        <v>22</v>
      </c>
      <c r="L52">
        <f t="shared" si="4"/>
        <v>7.7824</v>
      </c>
      <c r="M52" s="14">
        <f t="shared" si="7"/>
        <v>2.5706823679999995</v>
      </c>
      <c r="N52" s="14">
        <f t="shared" si="5"/>
        <v>1.9385079679999997</v>
      </c>
    </row>
    <row r="53" spans="2:14" x14ac:dyDescent="0.35">
      <c r="B53" s="16">
        <v>44893</v>
      </c>
      <c r="C53" s="16" t="s">
        <v>81</v>
      </c>
      <c r="D53" s="16" t="s">
        <v>72</v>
      </c>
      <c r="E53">
        <v>1.6</v>
      </c>
      <c r="F53">
        <v>23</v>
      </c>
      <c r="G53" s="23">
        <v>0</v>
      </c>
      <c r="H53">
        <v>22.7</v>
      </c>
      <c r="I53" s="14">
        <f t="shared" si="6"/>
        <v>0.1326240000000003</v>
      </c>
      <c r="J53">
        <v>98</v>
      </c>
      <c r="K53">
        <v>22</v>
      </c>
      <c r="L53">
        <f t="shared" si="4"/>
        <v>7.7824</v>
      </c>
      <c r="M53" s="14">
        <f t="shared" si="7"/>
        <v>2.5706823679999995</v>
      </c>
      <c r="N53" s="14">
        <f t="shared" si="5"/>
        <v>2.7033063679999998</v>
      </c>
    </row>
    <row r="54" spans="2:14" x14ac:dyDescent="0.35">
      <c r="B54" s="16">
        <v>44894</v>
      </c>
      <c r="C54" s="16" t="s">
        <v>81</v>
      </c>
      <c r="D54" s="16" t="s">
        <v>75</v>
      </c>
      <c r="E54">
        <v>0.6</v>
      </c>
      <c r="F54">
        <v>20.3</v>
      </c>
      <c r="G54" s="23">
        <v>0.1</v>
      </c>
      <c r="H54">
        <v>21.8</v>
      </c>
      <c r="I54" s="14">
        <f t="shared" si="6"/>
        <v>-0.66311999999999993</v>
      </c>
      <c r="J54">
        <v>98</v>
      </c>
      <c r="K54">
        <v>22</v>
      </c>
      <c r="L54">
        <f t="shared" si="4"/>
        <v>7.7824</v>
      </c>
      <c r="M54" s="14">
        <f t="shared" si="7"/>
        <v>2.5706823679999995</v>
      </c>
      <c r="N54" s="14">
        <f t="shared" si="5"/>
        <v>1.9075623679999996</v>
      </c>
    </row>
    <row r="55" spans="2:14" x14ac:dyDescent="0.35">
      <c r="B55" s="16">
        <v>44895</v>
      </c>
      <c r="C55" s="16" t="s">
        <v>81</v>
      </c>
      <c r="D55" s="16" t="s">
        <v>76</v>
      </c>
      <c r="E55">
        <v>1.2</v>
      </c>
      <c r="F55">
        <v>21.2</v>
      </c>
      <c r="G55" s="23">
        <v>0</v>
      </c>
      <c r="H55">
        <v>23.4</v>
      </c>
      <c r="I55" s="14">
        <f t="shared" si="6"/>
        <v>-0.97257599999999966</v>
      </c>
      <c r="J55">
        <v>98</v>
      </c>
      <c r="K55">
        <v>22</v>
      </c>
      <c r="L55">
        <f t="shared" si="4"/>
        <v>7.7824</v>
      </c>
      <c r="M55" s="14">
        <f t="shared" si="7"/>
        <v>2.5706823679999995</v>
      </c>
      <c r="N55" s="14">
        <f t="shared" si="5"/>
        <v>1.5981063679999998</v>
      </c>
    </row>
    <row r="56" spans="2:14" x14ac:dyDescent="0.35">
      <c r="B56" s="16">
        <v>44896</v>
      </c>
      <c r="C56" s="16" t="s">
        <v>97</v>
      </c>
      <c r="D56" s="16" t="s">
        <v>77</v>
      </c>
      <c r="E56">
        <v>0.9</v>
      </c>
      <c r="F56">
        <v>48.9</v>
      </c>
      <c r="G56" s="23">
        <v>0</v>
      </c>
      <c r="H56">
        <v>49.3</v>
      </c>
      <c r="I56" s="14">
        <f t="shared" si="6"/>
        <v>-0.17683199999999935</v>
      </c>
      <c r="J56">
        <v>98</v>
      </c>
      <c r="K56">
        <v>22</v>
      </c>
      <c r="L56">
        <f t="shared" si="4"/>
        <v>7.7824</v>
      </c>
      <c r="M56" s="14">
        <f t="shared" si="7"/>
        <v>2.5706823679999995</v>
      </c>
      <c r="N56" s="14">
        <f t="shared" si="5"/>
        <v>2.3938503680000003</v>
      </c>
    </row>
    <row r="57" spans="2:14" x14ac:dyDescent="0.35">
      <c r="B57" s="16">
        <v>44897</v>
      </c>
      <c r="C57" s="16" t="s">
        <v>97</v>
      </c>
      <c r="D57" s="16" t="s">
        <v>78</v>
      </c>
      <c r="E57">
        <v>2</v>
      </c>
      <c r="F57">
        <v>45.4</v>
      </c>
      <c r="G57" s="23">
        <v>0</v>
      </c>
      <c r="H57">
        <v>46.2</v>
      </c>
      <c r="I57" s="14">
        <f t="shared" si="6"/>
        <v>-0.35366400000000187</v>
      </c>
      <c r="J57">
        <v>98</v>
      </c>
      <c r="K57">
        <v>22</v>
      </c>
      <c r="L57">
        <f>IF(J57&gt;K57,(J57-K57)*10.24/100,0)</f>
        <v>7.7824</v>
      </c>
      <c r="M57" s="14">
        <f t="shared" si="7"/>
        <v>2.5706823679999995</v>
      </c>
      <c r="N57" s="14">
        <f t="shared" si="5"/>
        <v>2.2170183679999975</v>
      </c>
    </row>
    <row r="58" spans="2:14" x14ac:dyDescent="0.35">
      <c r="B58" s="16">
        <v>44898</v>
      </c>
      <c r="C58" s="16" t="s">
        <v>97</v>
      </c>
      <c r="D58" s="16" t="s">
        <v>57</v>
      </c>
      <c r="E58">
        <v>1.8</v>
      </c>
      <c r="F58">
        <v>23.9</v>
      </c>
      <c r="G58" s="23">
        <v>0</v>
      </c>
      <c r="H58">
        <v>24.7</v>
      </c>
      <c r="I58" s="14">
        <f t="shared" si="6"/>
        <v>-0.35366400000000031</v>
      </c>
      <c r="J58">
        <v>98</v>
      </c>
      <c r="K58">
        <v>22</v>
      </c>
      <c r="L58">
        <f t="shared" ref="L58:L117" si="8">IF(J58&gt;K58,(J58-K58)*10.24/100,0)</f>
        <v>7.7824</v>
      </c>
      <c r="M58" s="14">
        <f t="shared" si="7"/>
        <v>2.5706823679999995</v>
      </c>
      <c r="N58" s="14">
        <f t="shared" si="5"/>
        <v>2.2170183679999993</v>
      </c>
    </row>
    <row r="59" spans="2:14" x14ac:dyDescent="0.35">
      <c r="B59" s="16">
        <v>44899</v>
      </c>
      <c r="C59" s="16" t="s">
        <v>97</v>
      </c>
      <c r="D59" s="16" t="s">
        <v>58</v>
      </c>
      <c r="E59">
        <v>1</v>
      </c>
      <c r="F59">
        <v>23.5</v>
      </c>
      <c r="G59" s="23">
        <v>0</v>
      </c>
      <c r="H59">
        <v>26.8</v>
      </c>
      <c r="I59" s="14">
        <f t="shared" si="6"/>
        <v>-1.4588640000000002</v>
      </c>
      <c r="J59">
        <v>98</v>
      </c>
      <c r="K59">
        <v>22</v>
      </c>
      <c r="L59">
        <f t="shared" si="8"/>
        <v>7.7824</v>
      </c>
      <c r="M59" s="14">
        <f t="shared" si="7"/>
        <v>2.5706823679999995</v>
      </c>
      <c r="N59" s="14">
        <f t="shared" si="5"/>
        <v>1.1118183679999993</v>
      </c>
    </row>
    <row r="60" spans="2:14" x14ac:dyDescent="0.35">
      <c r="B60" s="16">
        <v>44900</v>
      </c>
      <c r="C60" s="16" t="s">
        <v>97</v>
      </c>
      <c r="D60" s="16" t="s">
        <v>72</v>
      </c>
      <c r="E60">
        <v>1.4</v>
      </c>
      <c r="F60">
        <v>16</v>
      </c>
      <c r="G60" s="23">
        <v>0</v>
      </c>
      <c r="H60">
        <v>14.9</v>
      </c>
      <c r="I60" s="14">
        <f t="shared" si="6"/>
        <v>0.48628799999999983</v>
      </c>
      <c r="J60">
        <v>98</v>
      </c>
      <c r="K60">
        <v>22</v>
      </c>
      <c r="L60">
        <f t="shared" si="8"/>
        <v>7.7824</v>
      </c>
      <c r="M60" s="14">
        <f t="shared" si="7"/>
        <v>2.5706823679999995</v>
      </c>
      <c r="N60" s="14">
        <f t="shared" si="5"/>
        <v>3.0569703679999991</v>
      </c>
    </row>
    <row r="61" spans="2:14" x14ac:dyDescent="0.35">
      <c r="B61" s="16">
        <v>44901</v>
      </c>
      <c r="C61" s="16" t="s">
        <v>97</v>
      </c>
      <c r="D61" s="16" t="s">
        <v>75</v>
      </c>
      <c r="E61">
        <v>1.6</v>
      </c>
      <c r="F61">
        <v>42.7</v>
      </c>
      <c r="G61" s="23">
        <v>0</v>
      </c>
      <c r="H61">
        <v>43.7</v>
      </c>
      <c r="I61" s="14">
        <f t="shared" si="6"/>
        <v>-0.44207999999999997</v>
      </c>
      <c r="J61">
        <v>98</v>
      </c>
      <c r="K61">
        <v>22</v>
      </c>
      <c r="L61">
        <f t="shared" si="8"/>
        <v>7.7824</v>
      </c>
      <c r="M61" s="14">
        <f t="shared" si="7"/>
        <v>2.5706823679999995</v>
      </c>
      <c r="N61" s="14">
        <f t="shared" si="5"/>
        <v>2.1286023679999997</v>
      </c>
    </row>
    <row r="62" spans="2:14" x14ac:dyDescent="0.35">
      <c r="B62" s="16">
        <v>44902</v>
      </c>
      <c r="C62" s="16" t="s">
        <v>97</v>
      </c>
      <c r="D62" s="16" t="s">
        <v>76</v>
      </c>
      <c r="E62">
        <v>3</v>
      </c>
      <c r="F62">
        <v>17.100000000000001</v>
      </c>
      <c r="G62" s="23">
        <v>0</v>
      </c>
      <c r="H62">
        <v>17</v>
      </c>
      <c r="I62" s="14">
        <f t="shared" si="6"/>
        <v>4.4208000000000629E-2</v>
      </c>
      <c r="J62">
        <v>98</v>
      </c>
      <c r="K62">
        <v>22</v>
      </c>
      <c r="L62">
        <f t="shared" si="8"/>
        <v>7.7824</v>
      </c>
      <c r="M62" s="14">
        <f t="shared" si="7"/>
        <v>2.5706823679999995</v>
      </c>
      <c r="N62" s="14">
        <f t="shared" si="5"/>
        <v>2.6148903680000002</v>
      </c>
    </row>
    <row r="63" spans="2:14" x14ac:dyDescent="0.35">
      <c r="B63" s="16">
        <v>44903</v>
      </c>
      <c r="C63" s="16" t="s">
        <v>97</v>
      </c>
      <c r="D63" s="16" t="s">
        <v>77</v>
      </c>
      <c r="E63">
        <v>3.7</v>
      </c>
      <c r="F63">
        <v>41.3</v>
      </c>
      <c r="G63" s="23">
        <v>0</v>
      </c>
      <c r="H63">
        <v>40</v>
      </c>
      <c r="I63" s="14">
        <f t="shared" si="6"/>
        <v>0.57470399999999866</v>
      </c>
      <c r="J63">
        <v>98</v>
      </c>
      <c r="K63">
        <v>22</v>
      </c>
      <c r="L63">
        <f t="shared" si="8"/>
        <v>7.7824</v>
      </c>
      <c r="M63" s="14">
        <f t="shared" si="7"/>
        <v>2.5706823679999995</v>
      </c>
      <c r="N63" s="14">
        <f t="shared" si="5"/>
        <v>3.1453863679999983</v>
      </c>
    </row>
    <row r="64" spans="2:14" x14ac:dyDescent="0.35">
      <c r="B64" s="16">
        <v>44904</v>
      </c>
      <c r="C64" s="16" t="s">
        <v>97</v>
      </c>
      <c r="D64" s="16" t="s">
        <v>78</v>
      </c>
      <c r="E64">
        <v>3.3</v>
      </c>
      <c r="F64">
        <v>54.1</v>
      </c>
      <c r="G64" s="23">
        <v>0.1</v>
      </c>
      <c r="H64">
        <v>53.7</v>
      </c>
      <c r="I64" s="14">
        <f t="shared" si="6"/>
        <v>0.17683199999999935</v>
      </c>
      <c r="J64">
        <v>98</v>
      </c>
      <c r="K64">
        <v>22</v>
      </c>
      <c r="L64">
        <f t="shared" si="8"/>
        <v>7.7824</v>
      </c>
      <c r="M64" s="14">
        <f t="shared" si="7"/>
        <v>2.5706823679999995</v>
      </c>
      <c r="N64" s="14">
        <f t="shared" si="5"/>
        <v>2.7475143679999987</v>
      </c>
    </row>
    <row r="65" spans="2:14" x14ac:dyDescent="0.35">
      <c r="B65" s="16">
        <v>44905</v>
      </c>
      <c r="C65" s="16" t="s">
        <v>97</v>
      </c>
      <c r="D65" s="16" t="s">
        <v>57</v>
      </c>
      <c r="E65">
        <v>2.7</v>
      </c>
      <c r="F65">
        <v>38.299999999999997</v>
      </c>
      <c r="G65" s="23">
        <v>0</v>
      </c>
      <c r="H65">
        <v>40</v>
      </c>
      <c r="I65" s="14">
        <f t="shared" si="6"/>
        <v>-0.7515360000000012</v>
      </c>
      <c r="J65">
        <v>98</v>
      </c>
      <c r="K65">
        <v>22</v>
      </c>
      <c r="L65">
        <f t="shared" si="8"/>
        <v>7.7824</v>
      </c>
      <c r="M65" s="14">
        <f t="shared" si="7"/>
        <v>2.5706823679999995</v>
      </c>
      <c r="N65" s="14">
        <f t="shared" si="5"/>
        <v>1.8191463679999984</v>
      </c>
    </row>
    <row r="66" spans="2:14" x14ac:dyDescent="0.35">
      <c r="B66" s="16">
        <v>44906</v>
      </c>
      <c r="C66" s="16" t="s">
        <v>97</v>
      </c>
      <c r="D66" s="16" t="s">
        <v>58</v>
      </c>
      <c r="E66">
        <v>0.6</v>
      </c>
      <c r="F66">
        <v>24.7</v>
      </c>
      <c r="G66" s="23">
        <v>0</v>
      </c>
      <c r="H66">
        <v>24.3</v>
      </c>
      <c r="I66" s="14">
        <f t="shared" si="6"/>
        <v>0.17683199999999935</v>
      </c>
      <c r="J66">
        <v>98</v>
      </c>
      <c r="K66">
        <v>22</v>
      </c>
      <c r="L66">
        <f t="shared" si="8"/>
        <v>7.7824</v>
      </c>
      <c r="M66" s="14">
        <f t="shared" si="7"/>
        <v>2.5706823679999995</v>
      </c>
      <c r="N66" s="14">
        <f t="shared" si="5"/>
        <v>2.7475143679999987</v>
      </c>
    </row>
    <row r="67" spans="2:14" x14ac:dyDescent="0.35">
      <c r="B67" s="16">
        <v>44907</v>
      </c>
      <c r="C67" s="16" t="s">
        <v>97</v>
      </c>
      <c r="D67" s="16" t="s">
        <v>72</v>
      </c>
      <c r="E67">
        <v>0.8</v>
      </c>
      <c r="F67">
        <v>24.8</v>
      </c>
      <c r="G67" s="23">
        <v>0.1</v>
      </c>
      <c r="H67">
        <v>27.4</v>
      </c>
      <c r="I67" s="14">
        <f t="shared" si="6"/>
        <v>-1.1494079999999991</v>
      </c>
      <c r="J67">
        <v>98</v>
      </c>
      <c r="K67">
        <v>22</v>
      </c>
      <c r="L67">
        <f t="shared" si="8"/>
        <v>7.7824</v>
      </c>
      <c r="M67" s="14">
        <f t="shared" si="7"/>
        <v>2.5706823679999995</v>
      </c>
      <c r="N67" s="14">
        <f t="shared" si="5"/>
        <v>1.4212743680000004</v>
      </c>
    </row>
    <row r="68" spans="2:14" x14ac:dyDescent="0.35">
      <c r="B68" s="16">
        <v>44908</v>
      </c>
      <c r="C68" s="16" t="s">
        <v>97</v>
      </c>
      <c r="D68" s="16" t="s">
        <v>75</v>
      </c>
      <c r="E68">
        <v>1.9</v>
      </c>
      <c r="F68">
        <v>22.2</v>
      </c>
      <c r="G68" s="23">
        <v>0</v>
      </c>
      <c r="H68">
        <v>22.2</v>
      </c>
      <c r="I68" s="14">
        <f t="shared" si="6"/>
        <v>0</v>
      </c>
      <c r="J68">
        <v>98</v>
      </c>
      <c r="K68">
        <v>22</v>
      </c>
      <c r="L68">
        <f t="shared" si="8"/>
        <v>7.7824</v>
      </c>
      <c r="M68" s="14">
        <f t="shared" si="7"/>
        <v>2.5706823679999995</v>
      </c>
      <c r="N68" s="14">
        <f t="shared" si="5"/>
        <v>2.5706823679999995</v>
      </c>
    </row>
    <row r="69" spans="2:14" x14ac:dyDescent="0.35">
      <c r="B69" s="16">
        <v>44909</v>
      </c>
      <c r="C69" s="16" t="s">
        <v>97</v>
      </c>
      <c r="D69" s="16" t="s">
        <v>76</v>
      </c>
      <c r="E69">
        <v>3.2</v>
      </c>
      <c r="F69">
        <v>23.8</v>
      </c>
      <c r="G69" s="23">
        <v>0</v>
      </c>
      <c r="H69">
        <v>23</v>
      </c>
      <c r="I69" s="14">
        <f t="shared" si="6"/>
        <v>0.35366400000000031</v>
      </c>
      <c r="J69">
        <v>98</v>
      </c>
      <c r="K69">
        <v>22</v>
      </c>
      <c r="L69">
        <f t="shared" si="8"/>
        <v>7.7824</v>
      </c>
      <c r="M69" s="14">
        <f t="shared" si="7"/>
        <v>2.5706823679999995</v>
      </c>
      <c r="N69" s="14">
        <f t="shared" si="5"/>
        <v>2.9243463679999997</v>
      </c>
    </row>
    <row r="70" spans="2:14" x14ac:dyDescent="0.35">
      <c r="B70" s="16">
        <v>44910</v>
      </c>
      <c r="C70" s="16" t="s">
        <v>97</v>
      </c>
      <c r="D70" s="16" t="s">
        <v>77</v>
      </c>
      <c r="E70">
        <v>3.4</v>
      </c>
      <c r="F70">
        <v>51</v>
      </c>
      <c r="G70" s="23">
        <v>0</v>
      </c>
      <c r="H70">
        <v>50.8</v>
      </c>
      <c r="I70" s="14">
        <f t="shared" si="6"/>
        <v>8.8416000000001257E-2</v>
      </c>
      <c r="J70">
        <v>98</v>
      </c>
      <c r="K70">
        <v>22</v>
      </c>
      <c r="L70">
        <f t="shared" si="8"/>
        <v>7.7824</v>
      </c>
      <c r="M70" s="14">
        <f t="shared" si="7"/>
        <v>2.5706823679999995</v>
      </c>
      <c r="N70" s="14">
        <f t="shared" si="5"/>
        <v>2.6590983680000009</v>
      </c>
    </row>
    <row r="71" spans="2:14" x14ac:dyDescent="0.35">
      <c r="B71" s="16">
        <v>44911</v>
      </c>
      <c r="C71" s="16" t="s">
        <v>97</v>
      </c>
      <c r="D71" s="16" t="s">
        <v>78</v>
      </c>
      <c r="E71">
        <v>3.6</v>
      </c>
      <c r="F71">
        <v>25.9</v>
      </c>
      <c r="G71" s="23">
        <v>0.1</v>
      </c>
      <c r="H71">
        <v>25.2</v>
      </c>
      <c r="I71" s="14">
        <f t="shared" si="6"/>
        <v>0.30945599999999968</v>
      </c>
      <c r="J71">
        <v>98</v>
      </c>
      <c r="K71">
        <v>22</v>
      </c>
      <c r="L71">
        <f t="shared" si="8"/>
        <v>7.7824</v>
      </c>
      <c r="M71" s="14">
        <f t="shared" si="7"/>
        <v>2.5706823679999995</v>
      </c>
      <c r="N71" s="14">
        <f t="shared" si="5"/>
        <v>2.880138367999999</v>
      </c>
    </row>
    <row r="72" spans="2:14" x14ac:dyDescent="0.35">
      <c r="B72" s="16">
        <v>44912</v>
      </c>
      <c r="C72" s="16" t="s">
        <v>97</v>
      </c>
      <c r="D72" s="16" t="s">
        <v>57</v>
      </c>
      <c r="E72">
        <v>2.4</v>
      </c>
      <c r="F72">
        <v>24.7</v>
      </c>
      <c r="G72" s="23">
        <v>0</v>
      </c>
      <c r="H72">
        <v>24.8</v>
      </c>
      <c r="I72" s="14">
        <f t="shared" si="6"/>
        <v>-4.4208000000000629E-2</v>
      </c>
      <c r="J72">
        <v>98</v>
      </c>
      <c r="K72">
        <v>22</v>
      </c>
      <c r="L72">
        <f t="shared" si="8"/>
        <v>7.7824</v>
      </c>
      <c r="M72" s="14">
        <f t="shared" si="7"/>
        <v>2.5706823679999995</v>
      </c>
      <c r="N72" s="14">
        <f t="shared" si="5"/>
        <v>2.5264743679999988</v>
      </c>
    </row>
    <row r="73" spans="2:14" x14ac:dyDescent="0.35">
      <c r="B73" s="16">
        <v>44913</v>
      </c>
      <c r="C73" s="16" t="s">
        <v>97</v>
      </c>
      <c r="D73" s="16" t="s">
        <v>58</v>
      </c>
      <c r="E73">
        <v>0.5</v>
      </c>
      <c r="F73">
        <v>58.4</v>
      </c>
      <c r="G73" s="23">
        <v>0.1</v>
      </c>
      <c r="H73">
        <v>60.5</v>
      </c>
      <c r="I73" s="14">
        <f t="shared" si="6"/>
        <v>-0.92836800000000053</v>
      </c>
      <c r="J73">
        <v>98</v>
      </c>
      <c r="K73">
        <v>22</v>
      </c>
      <c r="L73">
        <f t="shared" si="8"/>
        <v>7.7824</v>
      </c>
      <c r="M73" s="14">
        <f t="shared" si="7"/>
        <v>2.5706823679999995</v>
      </c>
      <c r="N73" s="14">
        <f t="shared" si="5"/>
        <v>1.642314367999999</v>
      </c>
    </row>
    <row r="74" spans="2:14" x14ac:dyDescent="0.35">
      <c r="B74" s="16">
        <v>44914</v>
      </c>
      <c r="C74" s="16" t="s">
        <v>97</v>
      </c>
      <c r="D74" s="16" t="s">
        <v>72</v>
      </c>
      <c r="E74">
        <v>0.7</v>
      </c>
      <c r="F74">
        <v>16.2</v>
      </c>
      <c r="G74" s="23">
        <v>0</v>
      </c>
      <c r="H74">
        <v>18.100000000000001</v>
      </c>
      <c r="I74" s="14">
        <f t="shared" si="6"/>
        <v>-0.83995200000000092</v>
      </c>
      <c r="J74">
        <v>98</v>
      </c>
      <c r="K74">
        <v>22</v>
      </c>
      <c r="L74">
        <f t="shared" si="8"/>
        <v>7.7824</v>
      </c>
      <c r="M74" s="14">
        <f t="shared" si="7"/>
        <v>2.5706823679999995</v>
      </c>
      <c r="N74" s="14">
        <f t="shared" si="5"/>
        <v>1.7307303679999986</v>
      </c>
    </row>
    <row r="75" spans="2:14" x14ac:dyDescent="0.35">
      <c r="B75" s="16">
        <v>44915</v>
      </c>
      <c r="C75" s="16" t="s">
        <v>97</v>
      </c>
      <c r="D75" s="16" t="s">
        <v>75</v>
      </c>
      <c r="E75">
        <v>3.1</v>
      </c>
      <c r="F75">
        <v>26.1</v>
      </c>
      <c r="G75" s="23">
        <v>0</v>
      </c>
      <c r="H75">
        <v>27.6</v>
      </c>
      <c r="I75" s="14">
        <f t="shared" si="6"/>
        <v>-0.66311999999999993</v>
      </c>
      <c r="J75">
        <v>98</v>
      </c>
      <c r="K75">
        <v>22</v>
      </c>
      <c r="L75">
        <f t="shared" si="8"/>
        <v>7.7824</v>
      </c>
      <c r="M75" s="14">
        <f t="shared" si="7"/>
        <v>2.5706823679999995</v>
      </c>
      <c r="N75" s="14">
        <f t="shared" si="5"/>
        <v>1.9075623679999996</v>
      </c>
    </row>
    <row r="76" spans="2:14" x14ac:dyDescent="0.35">
      <c r="B76" s="16">
        <v>44916</v>
      </c>
      <c r="C76" s="16" t="s">
        <v>97</v>
      </c>
      <c r="D76" s="16" t="s">
        <v>76</v>
      </c>
      <c r="E76">
        <v>2.6</v>
      </c>
      <c r="F76">
        <v>20.2</v>
      </c>
      <c r="G76" s="23">
        <v>0</v>
      </c>
      <c r="H76">
        <v>17.7</v>
      </c>
      <c r="I76" s="14">
        <f t="shared" si="6"/>
        <v>1.1052</v>
      </c>
      <c r="J76">
        <v>98</v>
      </c>
      <c r="K76">
        <v>22</v>
      </c>
      <c r="L76">
        <f t="shared" si="8"/>
        <v>7.7824</v>
      </c>
      <c r="M76" s="14">
        <f t="shared" si="7"/>
        <v>2.5706823679999995</v>
      </c>
      <c r="N76" s="14">
        <f t="shared" si="5"/>
        <v>3.6758823679999995</v>
      </c>
    </row>
    <row r="77" spans="2:14" x14ac:dyDescent="0.35">
      <c r="B77" s="16">
        <v>44917</v>
      </c>
      <c r="C77" s="16" t="s">
        <v>97</v>
      </c>
      <c r="D77" s="16" t="s">
        <v>77</v>
      </c>
      <c r="E77">
        <v>0.7</v>
      </c>
      <c r="F77">
        <v>24.4</v>
      </c>
      <c r="G77" s="23">
        <v>0.1</v>
      </c>
      <c r="H77">
        <v>26.6</v>
      </c>
      <c r="I77" s="14">
        <f t="shared" si="6"/>
        <v>-0.97257600000000122</v>
      </c>
      <c r="J77">
        <v>98</v>
      </c>
      <c r="K77">
        <v>22</v>
      </c>
      <c r="L77">
        <f t="shared" si="8"/>
        <v>7.7824</v>
      </c>
      <c r="M77" s="14">
        <f t="shared" si="7"/>
        <v>2.5706823679999995</v>
      </c>
      <c r="N77" s="14">
        <f t="shared" si="5"/>
        <v>1.5981063679999983</v>
      </c>
    </row>
    <row r="78" spans="2:14" x14ac:dyDescent="0.35">
      <c r="B78" s="16">
        <v>44918</v>
      </c>
      <c r="C78" s="16" t="s">
        <v>97</v>
      </c>
      <c r="D78" s="16" t="s">
        <v>78</v>
      </c>
      <c r="E78">
        <v>0.6</v>
      </c>
      <c r="F78">
        <v>21</v>
      </c>
      <c r="G78" s="23">
        <v>0</v>
      </c>
      <c r="H78">
        <v>22.7</v>
      </c>
      <c r="I78" s="14">
        <f t="shared" si="6"/>
        <v>-0.75153599999999965</v>
      </c>
      <c r="J78">
        <v>98</v>
      </c>
      <c r="K78">
        <v>22</v>
      </c>
      <c r="L78">
        <f t="shared" si="8"/>
        <v>7.7824</v>
      </c>
      <c r="M78" s="14">
        <f t="shared" si="7"/>
        <v>2.5706823679999995</v>
      </c>
      <c r="N78" s="14">
        <f t="shared" si="5"/>
        <v>1.8191463679999997</v>
      </c>
    </row>
    <row r="79" spans="2:14" x14ac:dyDescent="0.35">
      <c r="B79" s="16">
        <v>44919</v>
      </c>
      <c r="C79" s="16" t="s">
        <v>97</v>
      </c>
      <c r="D79" s="16" t="s">
        <v>57</v>
      </c>
      <c r="E79">
        <v>2.8</v>
      </c>
      <c r="F79">
        <v>49.9</v>
      </c>
      <c r="G79" s="23">
        <v>0</v>
      </c>
      <c r="H79">
        <v>50</v>
      </c>
      <c r="I79" s="14">
        <f t="shared" si="6"/>
        <v>-4.4208000000000629E-2</v>
      </c>
      <c r="J79">
        <v>98</v>
      </c>
      <c r="K79">
        <v>22</v>
      </c>
      <c r="L79">
        <f t="shared" si="8"/>
        <v>7.7824</v>
      </c>
      <c r="M79" s="14">
        <f t="shared" si="7"/>
        <v>2.5706823679999995</v>
      </c>
      <c r="N79" s="14">
        <f t="shared" si="5"/>
        <v>2.5264743679999988</v>
      </c>
    </row>
    <row r="80" spans="2:14" x14ac:dyDescent="0.35">
      <c r="B80" s="16">
        <v>44920</v>
      </c>
      <c r="C80" s="16" t="s">
        <v>97</v>
      </c>
      <c r="D80" s="16" t="s">
        <v>58</v>
      </c>
      <c r="E80">
        <v>1.9</v>
      </c>
      <c r="F80">
        <v>36.200000000000003</v>
      </c>
      <c r="G80" s="23">
        <v>0.1</v>
      </c>
      <c r="H80">
        <v>37.200000000000003</v>
      </c>
      <c r="I80" s="14">
        <f t="shared" si="6"/>
        <v>-0.44207999999999997</v>
      </c>
      <c r="J80">
        <v>98</v>
      </c>
      <c r="K80">
        <v>22</v>
      </c>
      <c r="L80">
        <f t="shared" si="8"/>
        <v>7.7824</v>
      </c>
      <c r="M80" s="14">
        <f t="shared" si="7"/>
        <v>2.5706823679999995</v>
      </c>
      <c r="N80" s="14">
        <f t="shared" si="5"/>
        <v>2.1286023679999997</v>
      </c>
    </row>
    <row r="81" spans="2:15" x14ac:dyDescent="0.35">
      <c r="B81" s="16">
        <v>44921</v>
      </c>
      <c r="C81" s="16" t="s">
        <v>97</v>
      </c>
      <c r="D81" s="16" t="s">
        <v>72</v>
      </c>
      <c r="E81">
        <v>3.2</v>
      </c>
      <c r="F81">
        <v>22.7</v>
      </c>
      <c r="G81" s="23">
        <v>0</v>
      </c>
      <c r="H81">
        <v>23.5</v>
      </c>
      <c r="I81" s="14">
        <f t="shared" si="6"/>
        <v>-0.35366400000000031</v>
      </c>
      <c r="J81">
        <v>98</v>
      </c>
      <c r="K81">
        <v>22</v>
      </c>
      <c r="L81">
        <f t="shared" si="8"/>
        <v>7.7824</v>
      </c>
      <c r="M81" s="14">
        <f t="shared" si="7"/>
        <v>2.5706823679999995</v>
      </c>
      <c r="N81" s="14">
        <f t="shared" si="5"/>
        <v>2.2170183679999993</v>
      </c>
    </row>
    <row r="82" spans="2:15" x14ac:dyDescent="0.35">
      <c r="B82" s="16">
        <v>44922</v>
      </c>
      <c r="C82" s="16" t="s">
        <v>97</v>
      </c>
      <c r="D82" s="16" t="s">
        <v>75</v>
      </c>
      <c r="E82">
        <v>0.7</v>
      </c>
      <c r="F82">
        <v>25.3</v>
      </c>
      <c r="G82" s="23">
        <v>0.1</v>
      </c>
      <c r="H82">
        <v>24.6</v>
      </c>
      <c r="I82" s="14">
        <f t="shared" si="6"/>
        <v>0.30945599999999968</v>
      </c>
      <c r="J82">
        <v>98</v>
      </c>
      <c r="K82">
        <v>22</v>
      </c>
      <c r="L82">
        <f t="shared" si="8"/>
        <v>7.7824</v>
      </c>
      <c r="M82" s="14">
        <f t="shared" si="7"/>
        <v>2.5706823679999995</v>
      </c>
      <c r="N82" s="14">
        <f t="shared" si="5"/>
        <v>2.880138367999999</v>
      </c>
    </row>
    <row r="83" spans="2:15" x14ac:dyDescent="0.35">
      <c r="B83" s="16">
        <v>44923</v>
      </c>
      <c r="C83" s="16" t="s">
        <v>97</v>
      </c>
      <c r="D83" s="16" t="s">
        <v>76</v>
      </c>
      <c r="E83">
        <v>0.9</v>
      </c>
      <c r="F83">
        <v>25.6</v>
      </c>
      <c r="G83" s="23">
        <v>0</v>
      </c>
      <c r="H83">
        <v>28.4</v>
      </c>
      <c r="I83" s="14">
        <f t="shared" si="6"/>
        <v>-1.2378239999999987</v>
      </c>
      <c r="J83">
        <v>98</v>
      </c>
      <c r="K83">
        <v>22</v>
      </c>
      <c r="L83">
        <f t="shared" si="8"/>
        <v>7.7824</v>
      </c>
      <c r="M83" s="14">
        <f t="shared" si="7"/>
        <v>2.5706823679999995</v>
      </c>
      <c r="N83" s="14">
        <f t="shared" si="5"/>
        <v>1.3328583680000008</v>
      </c>
    </row>
    <row r="84" spans="2:15" x14ac:dyDescent="0.35">
      <c r="B84" s="16">
        <v>44924</v>
      </c>
      <c r="C84" s="16" t="s">
        <v>97</v>
      </c>
      <c r="D84" s="16" t="s">
        <v>77</v>
      </c>
      <c r="E84">
        <v>2.7</v>
      </c>
      <c r="F84">
        <v>23.5</v>
      </c>
      <c r="G84" s="23">
        <v>0</v>
      </c>
      <c r="H84">
        <v>22</v>
      </c>
      <c r="I84" s="14">
        <f t="shared" si="6"/>
        <v>0.66311999999999993</v>
      </c>
      <c r="J84">
        <v>98</v>
      </c>
      <c r="K84">
        <v>22</v>
      </c>
      <c r="L84">
        <f t="shared" si="8"/>
        <v>7.7824</v>
      </c>
      <c r="M84" s="14">
        <f t="shared" si="7"/>
        <v>2.5706823679999995</v>
      </c>
      <c r="N84" s="14">
        <f t="shared" si="5"/>
        <v>3.2338023679999992</v>
      </c>
    </row>
    <row r="85" spans="2:15" x14ac:dyDescent="0.35">
      <c r="B85" s="16">
        <v>44925</v>
      </c>
      <c r="C85" s="16" t="s">
        <v>97</v>
      </c>
      <c r="D85" s="16" t="s">
        <v>78</v>
      </c>
      <c r="E85">
        <v>1.8</v>
      </c>
      <c r="F85">
        <v>59.3</v>
      </c>
      <c r="G85" s="23">
        <v>0</v>
      </c>
      <c r="H85">
        <v>60.4</v>
      </c>
      <c r="I85" s="14">
        <f t="shared" si="6"/>
        <v>-0.48628800000000061</v>
      </c>
      <c r="J85">
        <v>98</v>
      </c>
      <c r="K85">
        <v>22</v>
      </c>
      <c r="L85">
        <f t="shared" si="8"/>
        <v>7.7824</v>
      </c>
      <c r="M85" s="14">
        <f t="shared" si="7"/>
        <v>2.5706823679999995</v>
      </c>
      <c r="N85" s="14">
        <f t="shared" si="5"/>
        <v>2.084394367999999</v>
      </c>
    </row>
    <row r="86" spans="2:15" ht="15" thickBot="1" x14ac:dyDescent="0.4">
      <c r="B86" s="45">
        <v>44926</v>
      </c>
      <c r="C86" s="45" t="s">
        <v>97</v>
      </c>
      <c r="D86" s="45" t="s">
        <v>57</v>
      </c>
      <c r="E86" s="46">
        <v>0.7</v>
      </c>
      <c r="F86" s="46">
        <v>20.399999999999999</v>
      </c>
      <c r="G86" s="47">
        <v>0.1</v>
      </c>
      <c r="H86" s="46">
        <v>22.2</v>
      </c>
      <c r="I86" s="48">
        <f t="shared" si="6"/>
        <v>-0.79574400000000023</v>
      </c>
      <c r="J86" s="46">
        <v>98</v>
      </c>
      <c r="K86" s="46">
        <v>22</v>
      </c>
      <c r="L86" s="46">
        <f t="shared" si="8"/>
        <v>7.7824</v>
      </c>
      <c r="M86" s="48">
        <f t="shared" si="7"/>
        <v>2.5706823679999995</v>
      </c>
      <c r="N86" s="48">
        <f t="shared" si="5"/>
        <v>1.7749383679999993</v>
      </c>
    </row>
    <row r="87" spans="2:15" x14ac:dyDescent="0.35">
      <c r="B87" s="16">
        <v>44927</v>
      </c>
      <c r="C87" s="16" t="s">
        <v>109</v>
      </c>
      <c r="D87" s="16" t="s">
        <v>58</v>
      </c>
      <c r="E87">
        <v>2.2000000000000002</v>
      </c>
      <c r="F87">
        <v>25.7</v>
      </c>
      <c r="G87" s="23">
        <v>0</v>
      </c>
      <c r="H87">
        <v>26</v>
      </c>
      <c r="I87" s="14">
        <f>(F87-H87)*0.47379</f>
        <v>-0.14213700000000035</v>
      </c>
      <c r="J87">
        <v>98</v>
      </c>
      <c r="K87">
        <v>22</v>
      </c>
      <c r="L87">
        <f t="shared" si="8"/>
        <v>7.7824</v>
      </c>
      <c r="M87" s="14">
        <f>L87*(0.47379-0.12182)</f>
        <v>2.7391713279999998</v>
      </c>
      <c r="N87" s="14">
        <f t="shared" si="5"/>
        <v>2.5970343279999994</v>
      </c>
      <c r="O87" t="s">
        <v>112</v>
      </c>
    </row>
    <row r="88" spans="2:15" x14ac:dyDescent="0.35">
      <c r="B88" s="16">
        <v>44928</v>
      </c>
      <c r="C88" s="16" t="s">
        <v>109</v>
      </c>
      <c r="D88" s="16" t="s">
        <v>72</v>
      </c>
      <c r="E88">
        <v>3</v>
      </c>
      <c r="F88">
        <v>22.9</v>
      </c>
      <c r="G88" s="23">
        <v>0</v>
      </c>
      <c r="H88">
        <v>22.5</v>
      </c>
      <c r="I88" s="14">
        <f t="shared" ref="I88:I170" si="9">(F88-H88)*0.47379</f>
        <v>0.18951599999999932</v>
      </c>
      <c r="J88">
        <v>98</v>
      </c>
      <c r="K88">
        <v>22</v>
      </c>
      <c r="L88">
        <f t="shared" si="8"/>
        <v>7.7824</v>
      </c>
      <c r="M88" s="14">
        <f t="shared" ref="M88:M134" si="10">L88*(0.47379-0.12182)</f>
        <v>2.7391713279999998</v>
      </c>
      <c r="N88" s="14">
        <f t="shared" si="5"/>
        <v>2.9286873279999992</v>
      </c>
    </row>
    <row r="89" spans="2:15" x14ac:dyDescent="0.35">
      <c r="B89" s="16">
        <v>44929</v>
      </c>
      <c r="C89" s="16" t="s">
        <v>109</v>
      </c>
      <c r="D89" s="16" t="s">
        <v>75</v>
      </c>
      <c r="E89">
        <v>0.9</v>
      </c>
      <c r="F89">
        <v>25.1</v>
      </c>
      <c r="G89" s="23">
        <v>0</v>
      </c>
      <c r="H89">
        <v>26.8</v>
      </c>
      <c r="I89" s="14">
        <f t="shared" si="9"/>
        <v>-0.80544299999999969</v>
      </c>
      <c r="J89">
        <v>98</v>
      </c>
      <c r="K89">
        <v>22</v>
      </c>
      <c r="L89">
        <f t="shared" si="8"/>
        <v>7.7824</v>
      </c>
      <c r="M89" s="14">
        <f t="shared" si="10"/>
        <v>2.7391713279999998</v>
      </c>
      <c r="N89" s="14">
        <f t="shared" si="5"/>
        <v>1.9337283280000002</v>
      </c>
    </row>
    <row r="90" spans="2:15" x14ac:dyDescent="0.35">
      <c r="B90" s="16">
        <v>44930</v>
      </c>
      <c r="C90" s="16" t="s">
        <v>109</v>
      </c>
      <c r="D90" s="16" t="s">
        <v>76</v>
      </c>
      <c r="E90">
        <v>1.7</v>
      </c>
      <c r="F90">
        <v>21</v>
      </c>
      <c r="G90" s="23">
        <v>0</v>
      </c>
      <c r="H90">
        <v>23.3</v>
      </c>
      <c r="I90" s="14">
        <f t="shared" si="9"/>
        <v>-1.0897170000000003</v>
      </c>
      <c r="J90">
        <v>98</v>
      </c>
      <c r="K90">
        <v>22</v>
      </c>
      <c r="L90">
        <f t="shared" si="8"/>
        <v>7.7824</v>
      </c>
      <c r="M90" s="14">
        <f t="shared" si="10"/>
        <v>2.7391713279999998</v>
      </c>
      <c r="N90" s="14">
        <f t="shared" si="5"/>
        <v>1.6494543279999996</v>
      </c>
    </row>
    <row r="91" spans="2:15" x14ac:dyDescent="0.35">
      <c r="B91" s="16">
        <v>44931</v>
      </c>
      <c r="C91" s="16" t="s">
        <v>109</v>
      </c>
      <c r="D91" s="16" t="s">
        <v>77</v>
      </c>
      <c r="E91">
        <v>1.1000000000000001</v>
      </c>
      <c r="F91">
        <v>55.5</v>
      </c>
      <c r="G91" s="23">
        <v>0</v>
      </c>
      <c r="H91">
        <v>54</v>
      </c>
      <c r="I91" s="14">
        <f t="shared" si="9"/>
        <v>0.71068500000000001</v>
      </c>
      <c r="J91">
        <v>98</v>
      </c>
      <c r="K91">
        <v>22</v>
      </c>
      <c r="L91">
        <f t="shared" si="8"/>
        <v>7.7824</v>
      </c>
      <c r="M91" s="14">
        <f t="shared" si="10"/>
        <v>2.7391713279999998</v>
      </c>
      <c r="N91" s="14">
        <f t="shared" si="5"/>
        <v>3.4498563280000001</v>
      </c>
    </row>
    <row r="92" spans="2:15" x14ac:dyDescent="0.35">
      <c r="B92" s="16">
        <v>44932</v>
      </c>
      <c r="C92" s="16" t="s">
        <v>109</v>
      </c>
      <c r="D92" s="16" t="s">
        <v>78</v>
      </c>
      <c r="E92">
        <v>1.7</v>
      </c>
      <c r="F92">
        <v>57.3</v>
      </c>
      <c r="G92" s="23">
        <v>0</v>
      </c>
      <c r="H92">
        <v>59</v>
      </c>
      <c r="I92" s="14">
        <f t="shared" si="9"/>
        <v>-0.80544300000000135</v>
      </c>
      <c r="J92">
        <v>98</v>
      </c>
      <c r="K92">
        <v>22</v>
      </c>
      <c r="L92">
        <f t="shared" si="8"/>
        <v>7.7824</v>
      </c>
      <c r="M92" s="14">
        <f t="shared" si="10"/>
        <v>2.7391713279999998</v>
      </c>
      <c r="N92" s="14">
        <f t="shared" si="5"/>
        <v>1.9337283279999986</v>
      </c>
    </row>
    <row r="93" spans="2:15" x14ac:dyDescent="0.35">
      <c r="B93" s="16">
        <v>44933</v>
      </c>
      <c r="C93" s="16" t="s">
        <v>109</v>
      </c>
      <c r="D93" s="16" t="s">
        <v>57</v>
      </c>
      <c r="E93">
        <v>1.9</v>
      </c>
      <c r="F93">
        <v>54.7</v>
      </c>
      <c r="G93" s="23">
        <v>0</v>
      </c>
      <c r="H93">
        <v>54.7</v>
      </c>
      <c r="I93" s="14">
        <f t="shared" si="9"/>
        <v>0</v>
      </c>
      <c r="J93">
        <v>98</v>
      </c>
      <c r="K93">
        <v>22</v>
      </c>
      <c r="L93">
        <f t="shared" si="8"/>
        <v>7.7824</v>
      </c>
      <c r="M93" s="14">
        <f t="shared" si="10"/>
        <v>2.7391713279999998</v>
      </c>
      <c r="N93" s="14">
        <f t="shared" si="5"/>
        <v>2.7391713279999998</v>
      </c>
    </row>
    <row r="94" spans="2:15" x14ac:dyDescent="0.35">
      <c r="B94" s="16">
        <v>44934</v>
      </c>
      <c r="C94" s="16" t="s">
        <v>109</v>
      </c>
      <c r="D94" s="16" t="s">
        <v>58</v>
      </c>
      <c r="E94">
        <v>1.7</v>
      </c>
      <c r="F94">
        <v>17.5</v>
      </c>
      <c r="G94" s="23">
        <v>0</v>
      </c>
      <c r="H94">
        <v>18.2</v>
      </c>
      <c r="I94" s="14">
        <f t="shared" si="9"/>
        <v>-0.33165299999999964</v>
      </c>
      <c r="J94">
        <v>98</v>
      </c>
      <c r="K94">
        <v>22</v>
      </c>
      <c r="L94">
        <f t="shared" si="8"/>
        <v>7.7824</v>
      </c>
      <c r="M94" s="14">
        <f t="shared" si="10"/>
        <v>2.7391713279999998</v>
      </c>
      <c r="N94" s="14">
        <f t="shared" si="5"/>
        <v>2.4075183280000001</v>
      </c>
    </row>
    <row r="95" spans="2:15" x14ac:dyDescent="0.35">
      <c r="B95" s="16">
        <v>44935</v>
      </c>
      <c r="C95" s="16" t="s">
        <v>109</v>
      </c>
      <c r="D95" s="16" t="s">
        <v>72</v>
      </c>
      <c r="E95">
        <v>2.1</v>
      </c>
      <c r="F95">
        <v>33.9</v>
      </c>
      <c r="G95" s="23">
        <v>0.1</v>
      </c>
      <c r="H95">
        <v>35.6</v>
      </c>
      <c r="I95" s="14">
        <f t="shared" si="9"/>
        <v>-0.80544300000000135</v>
      </c>
      <c r="J95">
        <v>98</v>
      </c>
      <c r="K95">
        <v>22</v>
      </c>
      <c r="L95">
        <f t="shared" si="8"/>
        <v>7.7824</v>
      </c>
      <c r="M95" s="14">
        <f t="shared" si="10"/>
        <v>2.7391713279999998</v>
      </c>
      <c r="N95" s="14">
        <f t="shared" si="5"/>
        <v>1.9337283279999986</v>
      </c>
    </row>
    <row r="96" spans="2:15" x14ac:dyDescent="0.35">
      <c r="B96" s="16">
        <v>44936</v>
      </c>
      <c r="C96" s="16" t="s">
        <v>109</v>
      </c>
      <c r="D96" s="16" t="s">
        <v>75</v>
      </c>
      <c r="E96">
        <v>0.5</v>
      </c>
      <c r="F96">
        <v>27.5</v>
      </c>
      <c r="G96" s="23">
        <v>0.1</v>
      </c>
      <c r="H96">
        <v>27.9</v>
      </c>
      <c r="I96" s="14">
        <f t="shared" si="9"/>
        <v>-0.18951599999999932</v>
      </c>
      <c r="J96">
        <v>98</v>
      </c>
      <c r="K96">
        <v>22</v>
      </c>
      <c r="L96">
        <f t="shared" si="8"/>
        <v>7.7824</v>
      </c>
      <c r="M96" s="14">
        <f t="shared" si="10"/>
        <v>2.7391713279999998</v>
      </c>
      <c r="N96" s="14">
        <f t="shared" si="5"/>
        <v>2.5496553280000005</v>
      </c>
    </row>
    <row r="97" spans="2:14" x14ac:dyDescent="0.35">
      <c r="B97" s="16">
        <v>44937</v>
      </c>
      <c r="C97" s="16" t="s">
        <v>109</v>
      </c>
      <c r="D97" s="16" t="s">
        <v>76</v>
      </c>
      <c r="E97">
        <v>1.8</v>
      </c>
      <c r="F97">
        <v>38.6</v>
      </c>
      <c r="G97" s="23">
        <v>0</v>
      </c>
      <c r="H97">
        <v>40</v>
      </c>
      <c r="I97" s="14">
        <f t="shared" si="9"/>
        <v>-0.66330599999999929</v>
      </c>
      <c r="J97">
        <v>98</v>
      </c>
      <c r="K97">
        <v>22</v>
      </c>
      <c r="L97">
        <f t="shared" si="8"/>
        <v>7.7824</v>
      </c>
      <c r="M97" s="14">
        <f t="shared" si="10"/>
        <v>2.7391713279999998</v>
      </c>
      <c r="N97" s="14">
        <f t="shared" si="5"/>
        <v>2.0758653280000008</v>
      </c>
    </row>
    <row r="98" spans="2:14" x14ac:dyDescent="0.35">
      <c r="B98" s="16">
        <v>44938</v>
      </c>
      <c r="C98" s="16" t="s">
        <v>109</v>
      </c>
      <c r="D98" s="16" t="s">
        <v>77</v>
      </c>
      <c r="E98">
        <v>1.7</v>
      </c>
      <c r="F98">
        <v>26.7</v>
      </c>
      <c r="G98" s="23">
        <v>0.1</v>
      </c>
      <c r="H98">
        <v>28.5</v>
      </c>
      <c r="I98" s="14">
        <f t="shared" si="9"/>
        <v>-0.8528220000000003</v>
      </c>
      <c r="J98">
        <v>98</v>
      </c>
      <c r="K98">
        <v>22</v>
      </c>
      <c r="L98">
        <f t="shared" si="8"/>
        <v>7.7824</v>
      </c>
      <c r="M98" s="14">
        <f t="shared" si="10"/>
        <v>2.7391713279999998</v>
      </c>
      <c r="N98" s="14">
        <f t="shared" si="5"/>
        <v>1.8863493279999997</v>
      </c>
    </row>
    <row r="99" spans="2:14" x14ac:dyDescent="0.35">
      <c r="B99" s="16">
        <v>44939</v>
      </c>
      <c r="C99" s="16" t="s">
        <v>109</v>
      </c>
      <c r="D99" s="16" t="s">
        <v>78</v>
      </c>
      <c r="E99">
        <v>1.9</v>
      </c>
      <c r="F99">
        <v>24.7</v>
      </c>
      <c r="G99" s="23">
        <v>0</v>
      </c>
      <c r="H99">
        <v>24.9</v>
      </c>
      <c r="I99" s="14">
        <f t="shared" si="9"/>
        <v>-9.4757999999999662E-2</v>
      </c>
      <c r="J99">
        <v>98</v>
      </c>
      <c r="K99">
        <v>22</v>
      </c>
      <c r="L99">
        <f t="shared" si="8"/>
        <v>7.7824</v>
      </c>
      <c r="M99" s="14">
        <f t="shared" si="10"/>
        <v>2.7391713279999998</v>
      </c>
      <c r="N99" s="14">
        <f t="shared" si="5"/>
        <v>2.6444133280000002</v>
      </c>
    </row>
    <row r="100" spans="2:14" x14ac:dyDescent="0.35">
      <c r="B100" s="16">
        <v>44940</v>
      </c>
      <c r="C100" s="16" t="s">
        <v>109</v>
      </c>
      <c r="D100" s="16" t="s">
        <v>57</v>
      </c>
      <c r="E100">
        <v>1.4</v>
      </c>
      <c r="F100">
        <v>17.100000000000001</v>
      </c>
      <c r="G100" s="23">
        <v>0</v>
      </c>
      <c r="H100">
        <v>16.399999999999999</v>
      </c>
      <c r="I100" s="14">
        <f t="shared" si="9"/>
        <v>0.33165300000000136</v>
      </c>
      <c r="J100">
        <v>98</v>
      </c>
      <c r="K100">
        <v>22</v>
      </c>
      <c r="L100">
        <f t="shared" si="8"/>
        <v>7.7824</v>
      </c>
      <c r="M100" s="14">
        <f t="shared" si="10"/>
        <v>2.7391713279999998</v>
      </c>
      <c r="N100" s="14">
        <f t="shared" si="5"/>
        <v>3.0708243280000014</v>
      </c>
    </row>
    <row r="101" spans="2:14" x14ac:dyDescent="0.35">
      <c r="B101" s="16">
        <v>44941</v>
      </c>
      <c r="C101" s="16" t="s">
        <v>109</v>
      </c>
      <c r="D101" s="16" t="s">
        <v>58</v>
      </c>
      <c r="E101">
        <v>1.7</v>
      </c>
      <c r="F101">
        <v>43.9</v>
      </c>
      <c r="G101" s="23">
        <v>0</v>
      </c>
      <c r="H101">
        <v>45.4</v>
      </c>
      <c r="I101" s="14">
        <f t="shared" si="9"/>
        <v>-0.71068500000000001</v>
      </c>
      <c r="J101">
        <v>98</v>
      </c>
      <c r="K101">
        <v>22</v>
      </c>
      <c r="L101">
        <f t="shared" si="8"/>
        <v>7.7824</v>
      </c>
      <c r="M101" s="14">
        <f t="shared" si="10"/>
        <v>2.7391713279999998</v>
      </c>
      <c r="N101" s="14">
        <f t="shared" si="5"/>
        <v>2.0284863279999996</v>
      </c>
    </row>
    <row r="102" spans="2:14" x14ac:dyDescent="0.35">
      <c r="B102" s="16">
        <v>44942</v>
      </c>
      <c r="C102" s="16" t="s">
        <v>109</v>
      </c>
      <c r="D102" s="16" t="s">
        <v>72</v>
      </c>
      <c r="E102">
        <v>2.9</v>
      </c>
      <c r="F102">
        <v>28.8</v>
      </c>
      <c r="G102" s="23">
        <v>0.1</v>
      </c>
      <c r="H102">
        <v>28.9</v>
      </c>
      <c r="I102" s="14">
        <f t="shared" si="9"/>
        <v>-4.7378999999998991E-2</v>
      </c>
      <c r="J102">
        <v>98</v>
      </c>
      <c r="K102">
        <v>22</v>
      </c>
      <c r="L102">
        <f t="shared" si="8"/>
        <v>7.7824</v>
      </c>
      <c r="M102" s="14">
        <f t="shared" si="10"/>
        <v>2.7391713279999998</v>
      </c>
      <c r="N102" s="14">
        <f t="shared" si="5"/>
        <v>2.6917923280000009</v>
      </c>
    </row>
    <row r="103" spans="2:14" x14ac:dyDescent="0.35">
      <c r="B103" s="16">
        <v>44943</v>
      </c>
      <c r="C103" s="16" t="s">
        <v>109</v>
      </c>
      <c r="D103" s="16" t="s">
        <v>75</v>
      </c>
      <c r="E103">
        <v>3.9</v>
      </c>
      <c r="F103">
        <v>27.9</v>
      </c>
      <c r="G103" s="23">
        <v>0</v>
      </c>
      <c r="H103">
        <v>25.6</v>
      </c>
      <c r="I103" s="14">
        <f t="shared" si="9"/>
        <v>1.0897169999999987</v>
      </c>
      <c r="J103">
        <v>98</v>
      </c>
      <c r="K103">
        <v>22</v>
      </c>
      <c r="L103">
        <f t="shared" si="8"/>
        <v>7.7824</v>
      </c>
      <c r="M103" s="14">
        <f t="shared" si="10"/>
        <v>2.7391713279999998</v>
      </c>
      <c r="N103" s="14">
        <f t="shared" si="5"/>
        <v>3.8288883279999988</v>
      </c>
    </row>
    <row r="104" spans="2:14" x14ac:dyDescent="0.35">
      <c r="B104" s="16">
        <v>44944</v>
      </c>
      <c r="C104" s="16" t="s">
        <v>109</v>
      </c>
      <c r="D104" s="16" t="s">
        <v>76</v>
      </c>
      <c r="E104">
        <v>3.5</v>
      </c>
      <c r="F104">
        <v>20.6</v>
      </c>
      <c r="G104" s="23">
        <v>0.1</v>
      </c>
      <c r="H104">
        <v>21.2</v>
      </c>
      <c r="I104" s="14">
        <f t="shared" si="9"/>
        <v>-0.28427399999999897</v>
      </c>
      <c r="J104">
        <v>98</v>
      </c>
      <c r="K104">
        <v>22</v>
      </c>
      <c r="L104">
        <f t="shared" si="8"/>
        <v>7.7824</v>
      </c>
      <c r="M104" s="14">
        <f t="shared" si="10"/>
        <v>2.7391713279999998</v>
      </c>
      <c r="N104" s="14">
        <f t="shared" si="5"/>
        <v>2.4548973280000008</v>
      </c>
    </row>
    <row r="105" spans="2:14" x14ac:dyDescent="0.35">
      <c r="B105" s="16">
        <v>44945</v>
      </c>
      <c r="C105" s="16" t="s">
        <v>109</v>
      </c>
      <c r="D105" s="16" t="s">
        <v>77</v>
      </c>
      <c r="E105">
        <v>3.6</v>
      </c>
      <c r="F105">
        <v>47.1</v>
      </c>
      <c r="G105" s="23">
        <v>0</v>
      </c>
      <c r="H105">
        <v>44.1</v>
      </c>
      <c r="I105" s="14">
        <f t="shared" si="9"/>
        <v>1.42137</v>
      </c>
      <c r="J105">
        <v>98</v>
      </c>
      <c r="K105">
        <v>22</v>
      </c>
      <c r="L105">
        <f t="shared" si="8"/>
        <v>7.7824</v>
      </c>
      <c r="M105" s="14">
        <f t="shared" si="10"/>
        <v>2.7391713279999998</v>
      </c>
      <c r="N105" s="14">
        <f t="shared" si="5"/>
        <v>4.1605413279999999</v>
      </c>
    </row>
    <row r="106" spans="2:14" x14ac:dyDescent="0.35">
      <c r="B106" s="16">
        <v>44946</v>
      </c>
      <c r="C106" s="16" t="s">
        <v>109</v>
      </c>
      <c r="D106" s="16" t="s">
        <v>78</v>
      </c>
      <c r="E106">
        <v>4.9000000000000004</v>
      </c>
      <c r="F106">
        <v>49.7</v>
      </c>
      <c r="G106" s="23">
        <v>0.1</v>
      </c>
      <c r="H106">
        <v>48.2</v>
      </c>
      <c r="I106" s="14">
        <f t="shared" si="9"/>
        <v>0.71068500000000001</v>
      </c>
      <c r="J106">
        <v>98</v>
      </c>
      <c r="K106">
        <v>22</v>
      </c>
      <c r="L106">
        <f t="shared" si="8"/>
        <v>7.7824</v>
      </c>
      <c r="M106" s="14">
        <f t="shared" si="10"/>
        <v>2.7391713279999998</v>
      </c>
      <c r="N106" s="14">
        <f t="shared" ref="N106:N117" si="11">M106+I106</f>
        <v>3.4498563280000001</v>
      </c>
    </row>
    <row r="107" spans="2:14" x14ac:dyDescent="0.35">
      <c r="B107" s="16">
        <v>44947</v>
      </c>
      <c r="C107" s="16" t="s">
        <v>109</v>
      </c>
      <c r="D107" s="16" t="s">
        <v>57</v>
      </c>
      <c r="E107">
        <v>3.3</v>
      </c>
      <c r="F107">
        <v>23.8</v>
      </c>
      <c r="G107" s="23">
        <v>0</v>
      </c>
      <c r="H107">
        <v>24.1</v>
      </c>
      <c r="I107" s="14">
        <f t="shared" si="9"/>
        <v>-0.14213700000000035</v>
      </c>
      <c r="J107">
        <v>98</v>
      </c>
      <c r="K107">
        <v>22</v>
      </c>
      <c r="L107">
        <f t="shared" si="8"/>
        <v>7.7824</v>
      </c>
      <c r="M107" s="14">
        <f t="shared" si="10"/>
        <v>2.7391713279999998</v>
      </c>
      <c r="N107" s="14">
        <f t="shared" si="11"/>
        <v>2.5970343279999994</v>
      </c>
    </row>
    <row r="108" spans="2:14" x14ac:dyDescent="0.35">
      <c r="B108" s="16">
        <v>44948</v>
      </c>
      <c r="C108" s="16" t="s">
        <v>109</v>
      </c>
      <c r="D108" s="16" t="s">
        <v>58</v>
      </c>
      <c r="E108">
        <v>2.9</v>
      </c>
      <c r="F108">
        <v>50.3</v>
      </c>
      <c r="G108" s="23">
        <v>0.1</v>
      </c>
      <c r="H108">
        <v>48.7</v>
      </c>
      <c r="I108" s="14">
        <f t="shared" si="9"/>
        <v>0.7580639999999973</v>
      </c>
      <c r="J108">
        <v>98</v>
      </c>
      <c r="K108">
        <v>22</v>
      </c>
      <c r="L108">
        <f t="shared" si="8"/>
        <v>7.7824</v>
      </c>
      <c r="M108" s="14">
        <f t="shared" si="10"/>
        <v>2.7391713279999998</v>
      </c>
      <c r="N108" s="14">
        <f t="shared" si="11"/>
        <v>3.4972353279999973</v>
      </c>
    </row>
    <row r="109" spans="2:14" x14ac:dyDescent="0.35">
      <c r="B109" s="16">
        <v>44949</v>
      </c>
      <c r="C109" s="16" t="s">
        <v>109</v>
      </c>
      <c r="D109" s="16" t="s">
        <v>72</v>
      </c>
      <c r="E109">
        <v>3.8</v>
      </c>
      <c r="F109">
        <v>24.9</v>
      </c>
      <c r="G109" s="23">
        <v>0</v>
      </c>
      <c r="H109">
        <v>24</v>
      </c>
      <c r="I109" s="14">
        <f t="shared" si="9"/>
        <v>0.42641099999999932</v>
      </c>
      <c r="J109">
        <v>98</v>
      </c>
      <c r="K109">
        <v>22</v>
      </c>
      <c r="L109">
        <f t="shared" si="8"/>
        <v>7.7824</v>
      </c>
      <c r="M109" s="14">
        <f t="shared" si="10"/>
        <v>2.7391713279999998</v>
      </c>
      <c r="N109" s="14">
        <f t="shared" si="11"/>
        <v>3.1655823279999993</v>
      </c>
    </row>
    <row r="110" spans="2:14" x14ac:dyDescent="0.35">
      <c r="B110" s="16">
        <v>44950</v>
      </c>
      <c r="C110" s="16" t="s">
        <v>109</v>
      </c>
      <c r="D110" s="16" t="s">
        <v>75</v>
      </c>
      <c r="E110">
        <v>5</v>
      </c>
      <c r="F110">
        <v>20.399999999999999</v>
      </c>
      <c r="G110" s="23">
        <v>0.1</v>
      </c>
      <c r="H110">
        <v>17.8</v>
      </c>
      <c r="I110" s="14">
        <f t="shared" si="9"/>
        <v>1.2318539999999989</v>
      </c>
      <c r="J110">
        <v>98</v>
      </c>
      <c r="K110">
        <v>22</v>
      </c>
      <c r="L110">
        <f t="shared" si="8"/>
        <v>7.7824</v>
      </c>
      <c r="M110" s="14">
        <f t="shared" si="10"/>
        <v>2.7391713279999998</v>
      </c>
      <c r="N110" s="14">
        <f t="shared" si="11"/>
        <v>3.9710253279999987</v>
      </c>
    </row>
    <row r="111" spans="2:14" x14ac:dyDescent="0.35">
      <c r="B111" s="16">
        <v>44951</v>
      </c>
      <c r="C111" s="16" t="s">
        <v>109</v>
      </c>
      <c r="D111" s="16" t="s">
        <v>76</v>
      </c>
      <c r="E111">
        <v>2.1</v>
      </c>
      <c r="F111">
        <v>43.6</v>
      </c>
      <c r="G111" s="23">
        <v>0.1</v>
      </c>
      <c r="H111">
        <v>45.9</v>
      </c>
      <c r="I111" s="14">
        <f t="shared" si="9"/>
        <v>-1.0897169999999987</v>
      </c>
      <c r="J111">
        <v>98</v>
      </c>
      <c r="K111">
        <v>22</v>
      </c>
      <c r="L111">
        <f t="shared" si="8"/>
        <v>7.7824</v>
      </c>
      <c r="M111" s="14">
        <f t="shared" si="10"/>
        <v>2.7391713279999998</v>
      </c>
      <c r="N111" s="14">
        <f t="shared" si="11"/>
        <v>1.6494543280000011</v>
      </c>
    </row>
    <row r="112" spans="2:14" x14ac:dyDescent="0.35">
      <c r="B112" s="16">
        <v>44952</v>
      </c>
      <c r="C112" s="16" t="s">
        <v>109</v>
      </c>
      <c r="D112" s="16" t="s">
        <v>77</v>
      </c>
      <c r="E112">
        <v>2.4</v>
      </c>
      <c r="F112">
        <v>23.2</v>
      </c>
      <c r="G112" s="23">
        <v>0</v>
      </c>
      <c r="H112">
        <v>23.2</v>
      </c>
      <c r="I112" s="14">
        <f t="shared" si="9"/>
        <v>0</v>
      </c>
      <c r="J112">
        <v>98</v>
      </c>
      <c r="K112">
        <v>22</v>
      </c>
      <c r="L112">
        <f t="shared" si="8"/>
        <v>7.7824</v>
      </c>
      <c r="M112" s="14">
        <f t="shared" si="10"/>
        <v>2.7391713279999998</v>
      </c>
      <c r="N112" s="14">
        <f t="shared" si="11"/>
        <v>2.7391713279999998</v>
      </c>
    </row>
    <row r="113" spans="2:14" x14ac:dyDescent="0.35">
      <c r="B113" s="16">
        <v>44953</v>
      </c>
      <c r="C113" s="16" t="s">
        <v>109</v>
      </c>
      <c r="D113" s="16" t="s">
        <v>78</v>
      </c>
      <c r="E113">
        <v>1.9</v>
      </c>
      <c r="F113">
        <v>57</v>
      </c>
      <c r="G113" s="23">
        <v>0</v>
      </c>
      <c r="H113">
        <v>55.3</v>
      </c>
      <c r="I113" s="14">
        <f t="shared" si="9"/>
        <v>0.80544300000000135</v>
      </c>
      <c r="J113">
        <v>98</v>
      </c>
      <c r="K113">
        <v>22</v>
      </c>
      <c r="L113">
        <f t="shared" si="8"/>
        <v>7.7824</v>
      </c>
      <c r="M113" s="14">
        <f t="shared" si="10"/>
        <v>2.7391713279999998</v>
      </c>
      <c r="N113" s="14">
        <f t="shared" si="11"/>
        <v>3.5446143280000011</v>
      </c>
    </row>
    <row r="114" spans="2:14" x14ac:dyDescent="0.35">
      <c r="B114" s="16">
        <v>44954</v>
      </c>
      <c r="C114" s="16" t="s">
        <v>109</v>
      </c>
      <c r="D114" s="16" t="s">
        <v>57</v>
      </c>
      <c r="E114">
        <v>3.3</v>
      </c>
      <c r="F114">
        <v>23.1</v>
      </c>
      <c r="G114" s="23">
        <v>0.1</v>
      </c>
      <c r="H114">
        <v>23.1</v>
      </c>
      <c r="I114" s="14">
        <f t="shared" si="9"/>
        <v>0</v>
      </c>
      <c r="J114">
        <v>98</v>
      </c>
      <c r="K114">
        <v>22</v>
      </c>
      <c r="L114">
        <f t="shared" si="8"/>
        <v>7.7824</v>
      </c>
      <c r="M114" s="14">
        <f t="shared" si="10"/>
        <v>2.7391713279999998</v>
      </c>
      <c r="N114" s="14">
        <f t="shared" si="11"/>
        <v>2.7391713279999998</v>
      </c>
    </row>
    <row r="115" spans="2:14" x14ac:dyDescent="0.35">
      <c r="B115" s="16">
        <v>44955</v>
      </c>
      <c r="C115" s="16" t="s">
        <v>109</v>
      </c>
      <c r="D115" s="16" t="s">
        <v>58</v>
      </c>
      <c r="E115">
        <v>4.8</v>
      </c>
      <c r="F115">
        <v>40.4</v>
      </c>
      <c r="G115" s="23">
        <v>0.1</v>
      </c>
      <c r="H115">
        <v>39.9</v>
      </c>
      <c r="I115" s="14">
        <f t="shared" si="9"/>
        <v>0.23689499999999999</v>
      </c>
      <c r="J115">
        <v>98</v>
      </c>
      <c r="K115">
        <v>22</v>
      </c>
      <c r="L115">
        <f t="shared" si="8"/>
        <v>7.7824</v>
      </c>
      <c r="M115" s="14">
        <f t="shared" si="10"/>
        <v>2.7391713279999998</v>
      </c>
      <c r="N115" s="14">
        <f t="shared" si="11"/>
        <v>2.9760663279999999</v>
      </c>
    </row>
    <row r="116" spans="2:14" x14ac:dyDescent="0.35">
      <c r="B116" s="16">
        <v>44956</v>
      </c>
      <c r="C116" s="16" t="s">
        <v>109</v>
      </c>
      <c r="D116" s="16" t="s">
        <v>72</v>
      </c>
      <c r="E116">
        <v>4.9000000000000004</v>
      </c>
      <c r="F116">
        <v>20.100000000000001</v>
      </c>
      <c r="G116" s="23">
        <v>0</v>
      </c>
      <c r="H116">
        <v>15.5</v>
      </c>
      <c r="I116" s="14">
        <f t="shared" si="9"/>
        <v>2.1794340000000005</v>
      </c>
      <c r="J116">
        <v>98</v>
      </c>
      <c r="K116">
        <v>22</v>
      </c>
      <c r="L116">
        <f t="shared" si="8"/>
        <v>7.7824</v>
      </c>
      <c r="M116" s="14">
        <f t="shared" si="10"/>
        <v>2.7391713279999998</v>
      </c>
      <c r="N116" s="14">
        <f t="shared" si="11"/>
        <v>4.9186053279999999</v>
      </c>
    </row>
    <row r="117" spans="2:14" x14ac:dyDescent="0.35">
      <c r="B117" s="16">
        <v>44957</v>
      </c>
      <c r="C117" s="16" t="s">
        <v>109</v>
      </c>
      <c r="D117" s="16" t="s">
        <v>75</v>
      </c>
      <c r="E117">
        <v>5.7</v>
      </c>
      <c r="F117">
        <v>16.7</v>
      </c>
      <c r="G117" s="23">
        <v>0</v>
      </c>
      <c r="H117">
        <v>16</v>
      </c>
      <c r="I117" s="14">
        <f t="shared" si="9"/>
        <v>0.33165299999999964</v>
      </c>
      <c r="J117">
        <v>98</v>
      </c>
      <c r="K117">
        <v>22</v>
      </c>
      <c r="L117">
        <f t="shared" si="8"/>
        <v>7.7824</v>
      </c>
      <c r="M117" s="14">
        <f t="shared" si="10"/>
        <v>2.7391713279999998</v>
      </c>
      <c r="N117" s="14">
        <f t="shared" si="11"/>
        <v>3.0708243279999996</v>
      </c>
    </row>
    <row r="118" spans="2:14" x14ac:dyDescent="0.35">
      <c r="B118" s="16">
        <v>44958</v>
      </c>
      <c r="C118" s="16" t="s">
        <v>110</v>
      </c>
      <c r="D118" s="16" t="s">
        <v>76</v>
      </c>
      <c r="E118">
        <v>1.7</v>
      </c>
      <c r="F118">
        <v>19.600000000000001</v>
      </c>
      <c r="G118" s="23">
        <v>0.1</v>
      </c>
      <c r="H118" s="23">
        <v>18.2</v>
      </c>
      <c r="I118" s="14">
        <f t="shared" si="9"/>
        <v>0.66330600000000095</v>
      </c>
      <c r="J118">
        <v>98</v>
      </c>
      <c r="K118">
        <v>22</v>
      </c>
      <c r="L118">
        <f t="shared" ref="L118:L134" si="12">IF(J118&gt;K118,(J118-K118)*10.24/100,0)</f>
        <v>7.7824</v>
      </c>
      <c r="M118" s="14">
        <f t="shared" si="10"/>
        <v>2.7391713279999998</v>
      </c>
      <c r="N118" s="14">
        <f t="shared" ref="N118:N134" si="13">M118+I118</f>
        <v>3.4024773280000007</v>
      </c>
    </row>
    <row r="119" spans="2:14" x14ac:dyDescent="0.35">
      <c r="B119" s="16">
        <v>44959</v>
      </c>
      <c r="C119" s="16" t="s">
        <v>110</v>
      </c>
      <c r="D119" s="16" t="s">
        <v>77</v>
      </c>
      <c r="E119">
        <v>2.8</v>
      </c>
      <c r="F119">
        <v>17.100000000000001</v>
      </c>
      <c r="G119" s="23">
        <v>0</v>
      </c>
      <c r="H119" s="23">
        <v>18.7</v>
      </c>
      <c r="I119" s="14">
        <f t="shared" si="9"/>
        <v>-0.75806399999999896</v>
      </c>
      <c r="J119">
        <v>98</v>
      </c>
      <c r="K119">
        <v>22</v>
      </c>
      <c r="L119">
        <f t="shared" si="12"/>
        <v>7.7824</v>
      </c>
      <c r="M119" s="14">
        <f t="shared" si="10"/>
        <v>2.7391713279999998</v>
      </c>
      <c r="N119" s="14">
        <f t="shared" si="13"/>
        <v>1.9811073280000009</v>
      </c>
    </row>
    <row r="120" spans="2:14" x14ac:dyDescent="0.35">
      <c r="B120" s="16">
        <v>44960</v>
      </c>
      <c r="C120" s="16" t="s">
        <v>110</v>
      </c>
      <c r="D120" s="16" t="s">
        <v>78</v>
      </c>
      <c r="E120">
        <v>2.9</v>
      </c>
      <c r="F120">
        <v>54.3</v>
      </c>
      <c r="G120" s="23">
        <v>0</v>
      </c>
      <c r="H120" s="23">
        <v>52</v>
      </c>
      <c r="I120" s="14">
        <f t="shared" si="9"/>
        <v>1.0897169999999987</v>
      </c>
      <c r="J120">
        <v>98</v>
      </c>
      <c r="K120">
        <v>22</v>
      </c>
      <c r="L120">
        <f t="shared" si="12"/>
        <v>7.7824</v>
      </c>
      <c r="M120" s="14">
        <f t="shared" si="10"/>
        <v>2.7391713279999998</v>
      </c>
      <c r="N120" s="14">
        <f t="shared" si="13"/>
        <v>3.8288883279999988</v>
      </c>
    </row>
    <row r="121" spans="2:14" x14ac:dyDescent="0.35">
      <c r="B121" s="16">
        <v>44961</v>
      </c>
      <c r="C121" s="16" t="s">
        <v>110</v>
      </c>
      <c r="D121" s="16" t="s">
        <v>57</v>
      </c>
      <c r="E121">
        <v>2.2999999999999998</v>
      </c>
      <c r="F121">
        <v>15.7</v>
      </c>
      <c r="G121" s="23">
        <v>0</v>
      </c>
      <c r="H121" s="23">
        <v>16.600000000000001</v>
      </c>
      <c r="I121" s="14">
        <f t="shared" si="9"/>
        <v>-0.42641100000000098</v>
      </c>
      <c r="J121">
        <v>98</v>
      </c>
      <c r="K121">
        <v>22</v>
      </c>
      <c r="L121">
        <f t="shared" si="12"/>
        <v>7.7824</v>
      </c>
      <c r="M121" s="14">
        <f t="shared" si="10"/>
        <v>2.7391713279999998</v>
      </c>
      <c r="N121" s="14">
        <f t="shared" si="13"/>
        <v>2.3127603279999986</v>
      </c>
    </row>
    <row r="122" spans="2:14" x14ac:dyDescent="0.35">
      <c r="B122" s="16">
        <v>44962</v>
      </c>
      <c r="C122" s="16" t="s">
        <v>110</v>
      </c>
      <c r="D122" s="16" t="s">
        <v>58</v>
      </c>
      <c r="E122">
        <v>6.4</v>
      </c>
      <c r="F122">
        <v>41</v>
      </c>
      <c r="G122" s="23">
        <v>0.4</v>
      </c>
      <c r="H122" s="23">
        <v>37.6</v>
      </c>
      <c r="I122" s="14">
        <f t="shared" si="9"/>
        <v>1.6108859999999994</v>
      </c>
      <c r="J122">
        <v>98</v>
      </c>
      <c r="K122">
        <v>22</v>
      </c>
      <c r="L122">
        <f t="shared" si="12"/>
        <v>7.7824</v>
      </c>
      <c r="M122" s="14">
        <f t="shared" si="10"/>
        <v>2.7391713279999998</v>
      </c>
      <c r="N122" s="14">
        <f t="shared" si="13"/>
        <v>4.3500573279999992</v>
      </c>
    </row>
    <row r="123" spans="2:14" x14ac:dyDescent="0.35">
      <c r="B123" s="16">
        <v>44963</v>
      </c>
      <c r="C123" s="16" t="s">
        <v>110</v>
      </c>
      <c r="D123" s="16" t="s">
        <v>72</v>
      </c>
      <c r="E123">
        <v>7.6</v>
      </c>
      <c r="F123">
        <v>16.3</v>
      </c>
      <c r="G123" s="23">
        <v>1</v>
      </c>
      <c r="H123" s="23">
        <v>13.5</v>
      </c>
      <c r="I123" s="14">
        <f t="shared" si="9"/>
        <v>1.3266120000000003</v>
      </c>
      <c r="J123">
        <v>92</v>
      </c>
      <c r="K123">
        <v>27</v>
      </c>
      <c r="L123">
        <f t="shared" si="12"/>
        <v>6.6560000000000006</v>
      </c>
      <c r="M123" s="14">
        <f t="shared" si="10"/>
        <v>2.3427123200000004</v>
      </c>
      <c r="N123" s="14">
        <f t="shared" si="13"/>
        <v>3.6693243200000007</v>
      </c>
    </row>
    <row r="124" spans="2:14" x14ac:dyDescent="0.35">
      <c r="B124" s="16">
        <v>44964</v>
      </c>
      <c r="C124" s="16" t="s">
        <v>110</v>
      </c>
      <c r="D124" s="16" t="s">
        <v>75</v>
      </c>
      <c r="E124">
        <v>7.2</v>
      </c>
      <c r="F124">
        <v>16.3</v>
      </c>
      <c r="G124" s="23">
        <v>0.8</v>
      </c>
      <c r="H124" s="23">
        <v>11.8</v>
      </c>
      <c r="I124" s="14">
        <f t="shared" si="9"/>
        <v>2.1320549999999998</v>
      </c>
      <c r="J124">
        <v>82</v>
      </c>
      <c r="K124">
        <v>22</v>
      </c>
      <c r="L124">
        <f t="shared" si="12"/>
        <v>6.1440000000000001</v>
      </c>
      <c r="M124" s="14">
        <f t="shared" si="10"/>
        <v>2.1625036799999999</v>
      </c>
      <c r="N124" s="14">
        <f t="shared" si="13"/>
        <v>4.2945586799999997</v>
      </c>
    </row>
    <row r="125" spans="2:14" x14ac:dyDescent="0.35">
      <c r="B125" s="16">
        <v>44965</v>
      </c>
      <c r="C125" s="16" t="s">
        <v>110</v>
      </c>
      <c r="D125" s="16" t="s">
        <v>76</v>
      </c>
      <c r="E125">
        <v>7</v>
      </c>
      <c r="F125">
        <v>40.200000000000003</v>
      </c>
      <c r="G125" s="23">
        <v>0.8</v>
      </c>
      <c r="H125" s="23">
        <v>36.799999999999997</v>
      </c>
      <c r="I125" s="14">
        <f t="shared" si="9"/>
        <v>1.6108860000000027</v>
      </c>
      <c r="J125">
        <v>82</v>
      </c>
      <c r="K125">
        <v>22</v>
      </c>
      <c r="L125">
        <f t="shared" si="12"/>
        <v>6.1440000000000001</v>
      </c>
      <c r="M125" s="14">
        <f t="shared" si="10"/>
        <v>2.1625036799999999</v>
      </c>
      <c r="N125" s="14">
        <f t="shared" si="13"/>
        <v>3.7733896800000029</v>
      </c>
    </row>
    <row r="126" spans="2:14" x14ac:dyDescent="0.35">
      <c r="B126" s="16">
        <v>44966</v>
      </c>
      <c r="C126" s="16" t="s">
        <v>110</v>
      </c>
      <c r="D126" s="16" t="s">
        <v>77</v>
      </c>
      <c r="E126">
        <v>7.6</v>
      </c>
      <c r="F126">
        <v>19.2</v>
      </c>
      <c r="G126" s="23">
        <v>0.1</v>
      </c>
      <c r="H126" s="23">
        <v>14.5</v>
      </c>
      <c r="I126" s="14">
        <f t="shared" si="9"/>
        <v>2.2268129999999995</v>
      </c>
      <c r="J126">
        <v>82</v>
      </c>
      <c r="K126">
        <v>22</v>
      </c>
      <c r="L126">
        <f t="shared" si="12"/>
        <v>6.1440000000000001</v>
      </c>
      <c r="M126" s="14">
        <f t="shared" si="10"/>
        <v>2.1625036799999999</v>
      </c>
      <c r="N126" s="14">
        <f t="shared" si="13"/>
        <v>4.3893166799999994</v>
      </c>
    </row>
    <row r="127" spans="2:14" x14ac:dyDescent="0.35">
      <c r="B127" s="16">
        <v>44967</v>
      </c>
      <c r="C127" s="16" t="s">
        <v>110</v>
      </c>
      <c r="D127" s="16" t="s">
        <v>78</v>
      </c>
      <c r="E127">
        <v>3.8</v>
      </c>
      <c r="F127">
        <v>44.4</v>
      </c>
      <c r="G127" s="23">
        <v>0</v>
      </c>
      <c r="H127" s="23">
        <v>43.1</v>
      </c>
      <c r="I127" s="14">
        <f t="shared" si="9"/>
        <v>0.61592699999999867</v>
      </c>
      <c r="J127">
        <v>98</v>
      </c>
      <c r="K127">
        <v>22</v>
      </c>
      <c r="L127">
        <f t="shared" si="12"/>
        <v>7.7824</v>
      </c>
      <c r="M127" s="14">
        <f t="shared" si="10"/>
        <v>2.7391713279999998</v>
      </c>
      <c r="N127" s="14">
        <f t="shared" si="13"/>
        <v>3.3550983279999986</v>
      </c>
    </row>
    <row r="128" spans="2:14" x14ac:dyDescent="0.35">
      <c r="B128" s="16">
        <v>44968</v>
      </c>
      <c r="C128" s="16" t="s">
        <v>110</v>
      </c>
      <c r="D128" s="16" t="s">
        <v>57</v>
      </c>
      <c r="E128">
        <v>2.6</v>
      </c>
      <c r="F128">
        <v>31.2</v>
      </c>
      <c r="G128" s="23">
        <v>0</v>
      </c>
      <c r="H128" s="23">
        <v>30.9</v>
      </c>
      <c r="I128" s="14">
        <f t="shared" si="9"/>
        <v>0.14213700000000035</v>
      </c>
      <c r="J128">
        <v>98</v>
      </c>
      <c r="K128">
        <v>22</v>
      </c>
      <c r="L128">
        <f t="shared" si="12"/>
        <v>7.7824</v>
      </c>
      <c r="M128" s="14">
        <f t="shared" si="10"/>
        <v>2.7391713279999998</v>
      </c>
      <c r="N128" s="14">
        <f t="shared" si="13"/>
        <v>2.8813083280000003</v>
      </c>
    </row>
    <row r="129" spans="2:14" x14ac:dyDescent="0.35">
      <c r="B129" s="16">
        <v>44969</v>
      </c>
      <c r="C129" s="16" t="s">
        <v>110</v>
      </c>
      <c r="D129" s="16" t="s">
        <v>58</v>
      </c>
      <c r="E129">
        <v>2.2000000000000002</v>
      </c>
      <c r="F129">
        <v>18.100000000000001</v>
      </c>
      <c r="G129" s="23">
        <v>0.1</v>
      </c>
      <c r="H129" s="23">
        <v>18.399999999999999</v>
      </c>
      <c r="I129" s="14">
        <f t="shared" si="9"/>
        <v>-0.14213699999999865</v>
      </c>
      <c r="J129">
        <v>98</v>
      </c>
      <c r="K129">
        <v>22</v>
      </c>
      <c r="L129">
        <f t="shared" si="12"/>
        <v>7.7824</v>
      </c>
      <c r="M129" s="14">
        <f t="shared" si="10"/>
        <v>2.7391713279999998</v>
      </c>
      <c r="N129" s="14">
        <f t="shared" si="13"/>
        <v>2.5970343280000012</v>
      </c>
    </row>
    <row r="130" spans="2:14" x14ac:dyDescent="0.35">
      <c r="B130" s="16">
        <v>44970</v>
      </c>
      <c r="C130" s="16" t="s">
        <v>110</v>
      </c>
      <c r="D130" s="16" t="s">
        <v>72</v>
      </c>
      <c r="E130">
        <v>6.5</v>
      </c>
      <c r="F130">
        <v>19.600000000000001</v>
      </c>
      <c r="G130" s="23">
        <v>0.2</v>
      </c>
      <c r="H130" s="23">
        <v>16.7</v>
      </c>
      <c r="I130" s="14">
        <f t="shared" si="9"/>
        <v>1.3739910000000011</v>
      </c>
      <c r="J130">
        <v>90</v>
      </c>
      <c r="K130">
        <v>27</v>
      </c>
      <c r="L130">
        <f t="shared" si="12"/>
        <v>6.4512</v>
      </c>
      <c r="M130" s="14">
        <f t="shared" si="10"/>
        <v>2.2706288639999999</v>
      </c>
      <c r="N130" s="14">
        <f t="shared" si="13"/>
        <v>3.6446198640000009</v>
      </c>
    </row>
    <row r="131" spans="2:14" x14ac:dyDescent="0.35">
      <c r="B131" s="16">
        <v>44971</v>
      </c>
      <c r="C131" s="16" t="s">
        <v>110</v>
      </c>
      <c r="D131" s="16" t="s">
        <v>75</v>
      </c>
      <c r="E131">
        <v>5.6</v>
      </c>
      <c r="F131">
        <v>18.5</v>
      </c>
      <c r="G131" s="23">
        <v>0</v>
      </c>
      <c r="H131" s="23">
        <v>14.6</v>
      </c>
      <c r="I131" s="14">
        <f t="shared" si="9"/>
        <v>1.8477810000000001</v>
      </c>
      <c r="J131">
        <v>90</v>
      </c>
      <c r="K131">
        <v>22</v>
      </c>
      <c r="L131">
        <f t="shared" si="12"/>
        <v>6.9632000000000005</v>
      </c>
      <c r="M131" s="14">
        <f t="shared" si="10"/>
        <v>2.4508375040000003</v>
      </c>
      <c r="N131" s="14">
        <f t="shared" si="13"/>
        <v>4.2986185040000002</v>
      </c>
    </row>
    <row r="132" spans="2:14" x14ac:dyDescent="0.35">
      <c r="B132" s="16">
        <v>44972</v>
      </c>
      <c r="C132" s="16" t="s">
        <v>110</v>
      </c>
      <c r="D132" s="16" t="s">
        <v>76</v>
      </c>
      <c r="E132">
        <v>5</v>
      </c>
      <c r="F132">
        <v>43.2</v>
      </c>
      <c r="G132" s="23">
        <v>0</v>
      </c>
      <c r="H132" s="23">
        <v>42</v>
      </c>
      <c r="I132" s="14">
        <f t="shared" si="9"/>
        <v>0.56854800000000139</v>
      </c>
      <c r="J132">
        <v>98</v>
      </c>
      <c r="K132">
        <v>27</v>
      </c>
      <c r="L132">
        <f t="shared" si="12"/>
        <v>7.2703999999999995</v>
      </c>
      <c r="M132" s="14">
        <f t="shared" si="10"/>
        <v>2.5589626879999998</v>
      </c>
      <c r="N132" s="14">
        <f t="shared" si="13"/>
        <v>3.127510688000001</v>
      </c>
    </row>
    <row r="133" spans="2:14" x14ac:dyDescent="0.35">
      <c r="B133" s="16">
        <v>44973</v>
      </c>
      <c r="C133" s="16" t="s">
        <v>110</v>
      </c>
      <c r="D133" s="16" t="s">
        <v>77</v>
      </c>
      <c r="E133">
        <v>2.7</v>
      </c>
      <c r="F133">
        <v>19.7</v>
      </c>
      <c r="G133" s="23">
        <v>0.1</v>
      </c>
      <c r="H133" s="23">
        <v>20.7</v>
      </c>
      <c r="I133" s="14">
        <f t="shared" si="9"/>
        <v>-0.47378999999999999</v>
      </c>
      <c r="J133">
        <v>98</v>
      </c>
      <c r="K133">
        <v>22</v>
      </c>
      <c r="L133">
        <f t="shared" si="12"/>
        <v>7.7824</v>
      </c>
      <c r="M133" s="14">
        <f t="shared" si="10"/>
        <v>2.7391713279999998</v>
      </c>
      <c r="N133" s="14">
        <f t="shared" si="13"/>
        <v>2.2653813279999997</v>
      </c>
    </row>
    <row r="134" spans="2:14" x14ac:dyDescent="0.35">
      <c r="B134" s="16">
        <v>44974</v>
      </c>
      <c r="C134" s="16" t="s">
        <v>110</v>
      </c>
      <c r="D134" s="16" t="s">
        <v>78</v>
      </c>
      <c r="E134">
        <v>4.9000000000000004</v>
      </c>
      <c r="F134">
        <v>47.1</v>
      </c>
      <c r="G134" s="23">
        <v>0.1</v>
      </c>
      <c r="H134" s="23">
        <v>42.9</v>
      </c>
      <c r="I134" s="14">
        <f t="shared" si="9"/>
        <v>1.9899180000000014</v>
      </c>
      <c r="J134">
        <v>98</v>
      </c>
      <c r="K134">
        <v>22</v>
      </c>
      <c r="L134">
        <f t="shared" si="12"/>
        <v>7.7824</v>
      </c>
      <c r="M134" s="14">
        <f t="shared" si="10"/>
        <v>2.7391713279999998</v>
      </c>
      <c r="N134" s="14">
        <f t="shared" si="13"/>
        <v>4.7290893280000015</v>
      </c>
    </row>
    <row r="135" spans="2:14" x14ac:dyDescent="0.35">
      <c r="B135" s="16">
        <v>44975</v>
      </c>
      <c r="C135" s="16" t="s">
        <v>110</v>
      </c>
      <c r="D135" s="16" t="s">
        <v>57</v>
      </c>
      <c r="E135">
        <v>4</v>
      </c>
      <c r="F135">
        <v>15.6</v>
      </c>
      <c r="G135" s="23">
        <v>0</v>
      </c>
      <c r="H135" s="23">
        <v>14.5</v>
      </c>
      <c r="I135" s="14">
        <f t="shared" si="9"/>
        <v>0.52116899999999977</v>
      </c>
      <c r="J135">
        <v>98</v>
      </c>
      <c r="K135">
        <v>22</v>
      </c>
      <c r="L135">
        <f t="shared" ref="L135:L139" si="14">IF(J135&gt;K135,(J135-K135)*10.24/100,0)</f>
        <v>7.7824</v>
      </c>
      <c r="M135" s="14">
        <f t="shared" ref="M135:M139" si="15">L135*(0.47379-0.12182)</f>
        <v>2.7391713279999998</v>
      </c>
      <c r="N135" s="14">
        <f t="shared" ref="N135:N139" si="16">M135+I135</f>
        <v>3.2603403279999998</v>
      </c>
    </row>
    <row r="136" spans="2:14" x14ac:dyDescent="0.35">
      <c r="B136" s="16">
        <v>44976</v>
      </c>
      <c r="C136" s="16" t="s">
        <v>110</v>
      </c>
      <c r="D136" s="16" t="s">
        <v>58</v>
      </c>
      <c r="E136">
        <v>7.2</v>
      </c>
      <c r="F136">
        <v>20.2</v>
      </c>
      <c r="G136" s="23">
        <v>1.7</v>
      </c>
      <c r="H136" s="23">
        <v>17.5</v>
      </c>
      <c r="I136" s="14">
        <f t="shared" si="9"/>
        <v>1.2792329999999996</v>
      </c>
      <c r="J136">
        <v>98</v>
      </c>
      <c r="K136">
        <v>22</v>
      </c>
      <c r="L136">
        <f t="shared" si="14"/>
        <v>7.7824</v>
      </c>
      <c r="M136" s="14">
        <f t="shared" si="15"/>
        <v>2.7391713279999998</v>
      </c>
      <c r="N136" s="14">
        <f t="shared" si="16"/>
        <v>4.018404327999999</v>
      </c>
    </row>
    <row r="137" spans="2:14" x14ac:dyDescent="0.35">
      <c r="B137" s="16">
        <v>44977</v>
      </c>
      <c r="C137" s="16" t="s">
        <v>110</v>
      </c>
      <c r="D137" s="16" t="s">
        <v>72</v>
      </c>
      <c r="E137">
        <v>6.3</v>
      </c>
      <c r="F137">
        <v>14.4</v>
      </c>
      <c r="G137" s="23">
        <v>1.9</v>
      </c>
      <c r="H137" s="23">
        <v>14</v>
      </c>
      <c r="I137" s="14">
        <f t="shared" si="9"/>
        <v>0.18951600000000016</v>
      </c>
      <c r="J137">
        <v>98</v>
      </c>
      <c r="K137">
        <v>34</v>
      </c>
      <c r="L137">
        <f t="shared" si="14"/>
        <v>6.5536000000000003</v>
      </c>
      <c r="M137" s="14">
        <f t="shared" si="15"/>
        <v>2.3066705920000001</v>
      </c>
      <c r="N137" s="14">
        <f t="shared" si="16"/>
        <v>2.4961865920000004</v>
      </c>
    </row>
    <row r="138" spans="2:14" x14ac:dyDescent="0.35">
      <c r="B138" s="16">
        <v>44978</v>
      </c>
      <c r="C138" s="16" t="s">
        <v>110</v>
      </c>
      <c r="D138" s="16" t="s">
        <v>75</v>
      </c>
      <c r="E138">
        <v>6</v>
      </c>
      <c r="F138">
        <v>15.7</v>
      </c>
      <c r="G138" s="23">
        <v>0.3</v>
      </c>
      <c r="H138" s="23">
        <v>11.9</v>
      </c>
      <c r="I138" s="14">
        <f t="shared" si="9"/>
        <v>1.8004019999999994</v>
      </c>
      <c r="J138">
        <v>98</v>
      </c>
      <c r="K138">
        <v>28</v>
      </c>
      <c r="L138">
        <f t="shared" si="14"/>
        <v>7.168000000000001</v>
      </c>
      <c r="M138" s="14">
        <f t="shared" si="15"/>
        <v>2.5229209600000004</v>
      </c>
      <c r="N138" s="14">
        <f t="shared" si="16"/>
        <v>4.3233229599999996</v>
      </c>
    </row>
    <row r="139" spans="2:14" x14ac:dyDescent="0.35">
      <c r="B139" s="16">
        <v>44979</v>
      </c>
      <c r="C139" s="16" t="s">
        <v>110</v>
      </c>
      <c r="D139" s="16" t="s">
        <v>76</v>
      </c>
      <c r="E139">
        <v>4.2</v>
      </c>
      <c r="F139">
        <v>43.5</v>
      </c>
      <c r="G139" s="23">
        <v>0</v>
      </c>
      <c r="H139" s="23">
        <v>41.3</v>
      </c>
      <c r="I139" s="14">
        <f t="shared" si="9"/>
        <v>1.0423380000000013</v>
      </c>
      <c r="J139">
        <v>98</v>
      </c>
      <c r="K139">
        <v>22</v>
      </c>
      <c r="L139">
        <f t="shared" si="14"/>
        <v>7.7824</v>
      </c>
      <c r="M139" s="14">
        <f t="shared" si="15"/>
        <v>2.7391713279999998</v>
      </c>
      <c r="N139" s="14">
        <f t="shared" si="16"/>
        <v>3.7815093280000012</v>
      </c>
    </row>
    <row r="140" spans="2:14" x14ac:dyDescent="0.35">
      <c r="B140" s="16">
        <v>44980</v>
      </c>
      <c r="C140" s="16" t="s">
        <v>110</v>
      </c>
      <c r="D140" s="16" t="s">
        <v>77</v>
      </c>
      <c r="E140">
        <v>9.9</v>
      </c>
      <c r="F140">
        <v>16.2</v>
      </c>
      <c r="G140" s="23">
        <v>0.2</v>
      </c>
      <c r="H140" s="23">
        <v>9.4</v>
      </c>
      <c r="I140" s="14">
        <f t="shared" si="9"/>
        <v>3.2217719999999996</v>
      </c>
      <c r="J140">
        <v>52</v>
      </c>
      <c r="K140">
        <v>27</v>
      </c>
      <c r="L140">
        <f t="shared" ref="L140:L145" si="17">IF(J140&gt;K140,(J140-K140)*10.24/100,0)</f>
        <v>2.56</v>
      </c>
      <c r="M140" s="14">
        <f t="shared" ref="M140:M145" si="18">L140*(0.47379-0.12182)</f>
        <v>0.90104320000000004</v>
      </c>
      <c r="N140" s="14">
        <f t="shared" ref="N140:N145" si="19">M140+I140</f>
        <v>4.1228151999999998</v>
      </c>
    </row>
    <row r="141" spans="2:14" x14ac:dyDescent="0.35">
      <c r="B141" s="16">
        <v>44981</v>
      </c>
      <c r="C141" s="16" t="s">
        <v>110</v>
      </c>
      <c r="D141" s="16" t="s">
        <v>78</v>
      </c>
      <c r="E141">
        <v>7</v>
      </c>
      <c r="F141">
        <v>57.9</v>
      </c>
      <c r="G141" s="23">
        <v>0</v>
      </c>
      <c r="H141" s="23">
        <v>54.5</v>
      </c>
      <c r="I141" s="14">
        <f t="shared" si="9"/>
        <v>1.6108859999999994</v>
      </c>
      <c r="J141">
        <v>90</v>
      </c>
      <c r="K141">
        <v>33</v>
      </c>
      <c r="L141">
        <f t="shared" si="17"/>
        <v>5.8368000000000002</v>
      </c>
      <c r="M141" s="14">
        <f t="shared" si="18"/>
        <v>2.054378496</v>
      </c>
      <c r="N141" s="14">
        <f t="shared" si="19"/>
        <v>3.6652644959999994</v>
      </c>
    </row>
    <row r="142" spans="2:14" x14ac:dyDescent="0.35">
      <c r="B142" s="16">
        <v>44982</v>
      </c>
      <c r="C142" s="16" t="s">
        <v>110</v>
      </c>
      <c r="D142" s="16" t="s">
        <v>57</v>
      </c>
      <c r="E142">
        <v>5</v>
      </c>
      <c r="F142">
        <v>25.1</v>
      </c>
      <c r="G142" s="23">
        <v>0.1</v>
      </c>
      <c r="H142" s="23">
        <v>20.8</v>
      </c>
      <c r="I142" s="14">
        <f t="shared" si="9"/>
        <v>2.0372970000000001</v>
      </c>
      <c r="J142">
        <v>80</v>
      </c>
      <c r="K142">
        <v>22</v>
      </c>
      <c r="L142">
        <f t="shared" si="17"/>
        <v>5.9391999999999996</v>
      </c>
      <c r="M142" s="14">
        <f t="shared" si="18"/>
        <v>2.0904202239999998</v>
      </c>
      <c r="N142" s="14">
        <f t="shared" si="19"/>
        <v>4.1277172239999995</v>
      </c>
    </row>
    <row r="143" spans="2:14" x14ac:dyDescent="0.35">
      <c r="B143" s="16">
        <v>44983</v>
      </c>
      <c r="C143" s="16" t="s">
        <v>110</v>
      </c>
      <c r="D143" s="16" t="s">
        <v>58</v>
      </c>
      <c r="E143">
        <v>8.6999999999999993</v>
      </c>
      <c r="F143">
        <v>20.8</v>
      </c>
      <c r="G143" s="23">
        <f>1+1.3</f>
        <v>2.2999999999999998</v>
      </c>
      <c r="H143" s="23">
        <v>17.100000000000001</v>
      </c>
      <c r="I143" s="14">
        <f t="shared" si="9"/>
        <v>1.7530229999999996</v>
      </c>
      <c r="J143">
        <v>90</v>
      </c>
      <c r="K143">
        <v>22</v>
      </c>
      <c r="L143">
        <f t="shared" si="17"/>
        <v>6.9632000000000005</v>
      </c>
      <c r="M143" s="14">
        <f t="shared" si="18"/>
        <v>2.4508375040000003</v>
      </c>
      <c r="N143" s="14">
        <f t="shared" si="19"/>
        <v>4.2038605039999997</v>
      </c>
    </row>
    <row r="144" spans="2:14" x14ac:dyDescent="0.35">
      <c r="B144" s="16">
        <v>44984</v>
      </c>
      <c r="C144" s="16" t="s">
        <v>110</v>
      </c>
      <c r="D144" s="16" t="s">
        <v>72</v>
      </c>
      <c r="E144">
        <v>5.2</v>
      </c>
      <c r="F144">
        <v>21.6</v>
      </c>
      <c r="G144" s="23">
        <v>0</v>
      </c>
      <c r="H144" s="23">
        <v>19.5</v>
      </c>
      <c r="I144" s="14">
        <f t="shared" si="9"/>
        <v>0.9949590000000007</v>
      </c>
      <c r="J144">
        <v>98</v>
      </c>
      <c r="K144">
        <v>22</v>
      </c>
      <c r="L144">
        <f t="shared" si="17"/>
        <v>7.7824</v>
      </c>
      <c r="M144" s="14">
        <f t="shared" si="18"/>
        <v>2.7391713279999998</v>
      </c>
      <c r="N144" s="14">
        <f t="shared" si="19"/>
        <v>3.7341303280000004</v>
      </c>
    </row>
    <row r="145" spans="2:14" x14ac:dyDescent="0.35">
      <c r="B145" s="16">
        <v>44985</v>
      </c>
      <c r="C145" s="16" t="s">
        <v>110</v>
      </c>
      <c r="D145" s="16" t="s">
        <v>75</v>
      </c>
      <c r="E145">
        <v>3.4</v>
      </c>
      <c r="F145">
        <v>24.4</v>
      </c>
      <c r="G145" s="23">
        <v>0.1</v>
      </c>
      <c r="H145" s="23">
        <v>23.6</v>
      </c>
      <c r="I145" s="14">
        <f t="shared" si="9"/>
        <v>0.37903199999999865</v>
      </c>
      <c r="J145">
        <v>98</v>
      </c>
      <c r="K145">
        <v>22</v>
      </c>
      <c r="L145">
        <f t="shared" si="17"/>
        <v>7.7824</v>
      </c>
      <c r="M145" s="14">
        <f t="shared" si="18"/>
        <v>2.7391713279999998</v>
      </c>
      <c r="N145" s="14">
        <f t="shared" si="19"/>
        <v>3.1182033279999986</v>
      </c>
    </row>
    <row r="146" spans="2:14" x14ac:dyDescent="0.35">
      <c r="B146" s="16">
        <v>44986</v>
      </c>
      <c r="C146" s="16" t="s">
        <v>111</v>
      </c>
      <c r="D146" s="16" t="s">
        <v>76</v>
      </c>
      <c r="E146">
        <v>5.2</v>
      </c>
      <c r="F146">
        <v>47.3</v>
      </c>
      <c r="G146" s="23">
        <v>0</v>
      </c>
      <c r="H146" s="23">
        <v>44.9</v>
      </c>
      <c r="I146" s="14">
        <f t="shared" si="9"/>
        <v>1.1370959999999992</v>
      </c>
      <c r="J146">
        <v>98</v>
      </c>
      <c r="K146">
        <v>22</v>
      </c>
      <c r="L146">
        <f t="shared" ref="L146:L149" si="20">IF(J146&gt;K146,(J146-K146)*10.24/100,0)</f>
        <v>7.7824</v>
      </c>
      <c r="M146" s="14">
        <f t="shared" ref="M146:M149" si="21">L146*(0.47379-0.12182)</f>
        <v>2.7391713279999998</v>
      </c>
      <c r="N146" s="14">
        <f t="shared" ref="N146:N149" si="22">M146+I146</f>
        <v>3.8762673279999991</v>
      </c>
    </row>
    <row r="147" spans="2:14" x14ac:dyDescent="0.35">
      <c r="B147" s="16">
        <v>44987</v>
      </c>
      <c r="C147" s="16" t="s">
        <v>111</v>
      </c>
      <c r="D147" s="16" t="s">
        <v>77</v>
      </c>
      <c r="E147">
        <v>5.2</v>
      </c>
      <c r="F147">
        <v>25.4</v>
      </c>
      <c r="G147" s="23">
        <v>0.1</v>
      </c>
      <c r="H147" s="23">
        <v>23.9</v>
      </c>
      <c r="I147" s="14">
        <f t="shared" si="9"/>
        <v>0.71068500000000001</v>
      </c>
      <c r="J147">
        <v>98</v>
      </c>
      <c r="K147">
        <v>22</v>
      </c>
      <c r="L147">
        <f t="shared" si="20"/>
        <v>7.7824</v>
      </c>
      <c r="M147" s="14">
        <f t="shared" si="21"/>
        <v>2.7391713279999998</v>
      </c>
      <c r="N147" s="14">
        <f t="shared" si="22"/>
        <v>3.4498563280000001</v>
      </c>
    </row>
    <row r="148" spans="2:14" x14ac:dyDescent="0.35">
      <c r="B148" s="16">
        <v>44988</v>
      </c>
      <c r="C148" s="16" t="s">
        <v>111</v>
      </c>
      <c r="D148" s="16" t="s">
        <v>78</v>
      </c>
      <c r="E148">
        <v>3.1</v>
      </c>
      <c r="F148">
        <v>49.2</v>
      </c>
      <c r="G148" s="23">
        <v>0</v>
      </c>
      <c r="H148" s="23">
        <v>47.4</v>
      </c>
      <c r="I148" s="14">
        <f t="shared" si="9"/>
        <v>0.85282200000000197</v>
      </c>
      <c r="J148">
        <v>98</v>
      </c>
      <c r="K148">
        <v>22</v>
      </c>
      <c r="L148">
        <f t="shared" si="20"/>
        <v>7.7824</v>
      </c>
      <c r="M148" s="14">
        <f t="shared" si="21"/>
        <v>2.7391713279999998</v>
      </c>
      <c r="N148" s="14">
        <f t="shared" si="22"/>
        <v>3.5919933280000018</v>
      </c>
    </row>
    <row r="149" spans="2:14" x14ac:dyDescent="0.35">
      <c r="B149" s="16">
        <v>44989</v>
      </c>
      <c r="C149" s="16" t="s">
        <v>111</v>
      </c>
      <c r="D149" s="16" t="s">
        <v>57</v>
      </c>
      <c r="E149">
        <v>3.8</v>
      </c>
      <c r="F149">
        <v>22.7</v>
      </c>
      <c r="G149" s="23">
        <v>0.1</v>
      </c>
      <c r="H149" s="23">
        <v>22</v>
      </c>
      <c r="I149" s="14">
        <f t="shared" si="9"/>
        <v>0.33165299999999964</v>
      </c>
      <c r="J149">
        <v>98</v>
      </c>
      <c r="K149">
        <v>22</v>
      </c>
      <c r="L149">
        <f t="shared" si="20"/>
        <v>7.7824</v>
      </c>
      <c r="M149" s="14">
        <f t="shared" si="21"/>
        <v>2.7391713279999998</v>
      </c>
      <c r="N149" s="14">
        <f t="shared" si="22"/>
        <v>3.0708243279999996</v>
      </c>
    </row>
    <row r="150" spans="2:14" x14ac:dyDescent="0.35">
      <c r="B150" s="16">
        <v>44990</v>
      </c>
      <c r="C150" s="16" t="s">
        <v>111</v>
      </c>
      <c r="D150" s="16" t="s">
        <v>58</v>
      </c>
      <c r="E150">
        <v>2.7</v>
      </c>
      <c r="F150">
        <v>22.5</v>
      </c>
      <c r="G150" s="23">
        <v>0</v>
      </c>
      <c r="H150" s="23">
        <v>22.2</v>
      </c>
      <c r="I150" s="14">
        <f t="shared" si="9"/>
        <v>0.14213700000000035</v>
      </c>
      <c r="J150">
        <v>98</v>
      </c>
      <c r="K150">
        <v>22</v>
      </c>
      <c r="L150">
        <f t="shared" ref="L150:L164" si="23">IF(J150&gt;K150,(J150-K150)*10.24/100,0)</f>
        <v>7.7824</v>
      </c>
      <c r="M150" s="14">
        <f t="shared" ref="M150:M164" si="24">L150*(0.47379-0.12182)</f>
        <v>2.7391713279999998</v>
      </c>
      <c r="N150" s="14">
        <f t="shared" ref="N150:N164" si="25">M150+I150</f>
        <v>2.8813083280000003</v>
      </c>
    </row>
    <row r="151" spans="2:14" x14ac:dyDescent="0.35">
      <c r="B151" s="16">
        <v>44991</v>
      </c>
      <c r="C151" s="16" t="s">
        <v>111</v>
      </c>
      <c r="D151" s="16" t="s">
        <v>72</v>
      </c>
      <c r="E151">
        <v>4.4000000000000004</v>
      </c>
      <c r="F151">
        <v>21.2</v>
      </c>
      <c r="G151" s="23">
        <v>0.1</v>
      </c>
      <c r="H151" s="23">
        <v>19.399999999999999</v>
      </c>
      <c r="I151" s="14">
        <f t="shared" si="9"/>
        <v>0.8528220000000003</v>
      </c>
      <c r="J151">
        <v>98</v>
      </c>
      <c r="K151">
        <v>22</v>
      </c>
      <c r="L151">
        <f t="shared" si="23"/>
        <v>7.7824</v>
      </c>
      <c r="M151" s="14">
        <f t="shared" si="24"/>
        <v>2.7391713279999998</v>
      </c>
      <c r="N151" s="14">
        <f t="shared" si="25"/>
        <v>3.591993328</v>
      </c>
    </row>
    <row r="152" spans="2:14" x14ac:dyDescent="0.35">
      <c r="B152" s="16">
        <v>44992</v>
      </c>
      <c r="C152" s="16" t="s">
        <v>111</v>
      </c>
      <c r="D152" s="16" t="s">
        <v>75</v>
      </c>
      <c r="E152">
        <v>11</v>
      </c>
      <c r="F152">
        <v>34.1</v>
      </c>
      <c r="G152" s="23">
        <v>4.0999999999999996</v>
      </c>
      <c r="H152" s="23">
        <v>33.6</v>
      </c>
      <c r="I152" s="14">
        <f t="shared" si="9"/>
        <v>0.23689499999999999</v>
      </c>
      <c r="J152">
        <v>82</v>
      </c>
      <c r="K152">
        <v>60</v>
      </c>
      <c r="L152">
        <f t="shared" si="23"/>
        <v>2.2528000000000001</v>
      </c>
      <c r="M152" s="14">
        <f t="shared" si="24"/>
        <v>0.79291801600000011</v>
      </c>
      <c r="N152" s="14">
        <f t="shared" si="25"/>
        <v>1.0298130160000001</v>
      </c>
    </row>
    <row r="153" spans="2:14" x14ac:dyDescent="0.35">
      <c r="B153" s="16">
        <v>44993</v>
      </c>
      <c r="C153" s="16" t="s">
        <v>111</v>
      </c>
      <c r="D153" s="16" t="s">
        <v>76</v>
      </c>
      <c r="E153">
        <v>4.5</v>
      </c>
      <c r="F153">
        <v>50.6</v>
      </c>
      <c r="G153" s="23">
        <v>0</v>
      </c>
      <c r="H153" s="23">
        <v>44.5</v>
      </c>
      <c r="I153" s="14">
        <f t="shared" si="9"/>
        <v>2.8901190000000008</v>
      </c>
      <c r="J153">
        <v>98</v>
      </c>
      <c r="K153">
        <v>22</v>
      </c>
      <c r="L153">
        <f t="shared" si="23"/>
        <v>7.7824</v>
      </c>
      <c r="M153" s="14">
        <f t="shared" si="24"/>
        <v>2.7391713279999998</v>
      </c>
      <c r="N153" s="14">
        <f t="shared" si="25"/>
        <v>5.6292903280000006</v>
      </c>
    </row>
    <row r="154" spans="2:14" x14ac:dyDescent="0.35">
      <c r="B154" s="16">
        <v>44994</v>
      </c>
      <c r="C154" s="16" t="s">
        <v>111</v>
      </c>
      <c r="D154" s="16" t="s">
        <v>77</v>
      </c>
      <c r="E154">
        <v>0.8</v>
      </c>
      <c r="F154">
        <v>37.700000000000003</v>
      </c>
      <c r="G154" s="23">
        <v>0</v>
      </c>
      <c r="H154" s="23">
        <v>39.700000000000003</v>
      </c>
      <c r="I154" s="14">
        <f t="shared" si="9"/>
        <v>-0.94757999999999998</v>
      </c>
      <c r="J154">
        <v>98</v>
      </c>
      <c r="K154">
        <v>22</v>
      </c>
      <c r="L154">
        <f t="shared" si="23"/>
        <v>7.7824</v>
      </c>
      <c r="M154" s="14">
        <f t="shared" si="24"/>
        <v>2.7391713279999998</v>
      </c>
      <c r="N154" s="14">
        <f t="shared" si="25"/>
        <v>1.791591328</v>
      </c>
    </row>
    <row r="155" spans="2:14" x14ac:dyDescent="0.35">
      <c r="B155" s="16">
        <v>44995</v>
      </c>
      <c r="C155" s="16" t="s">
        <v>111</v>
      </c>
      <c r="D155" s="16" t="s">
        <v>78</v>
      </c>
      <c r="E155">
        <v>11.6</v>
      </c>
      <c r="F155">
        <v>19.3</v>
      </c>
      <c r="G155" s="23">
        <v>4.3</v>
      </c>
      <c r="H155" s="23">
        <v>16.5</v>
      </c>
      <c r="I155" s="14">
        <f t="shared" si="9"/>
        <v>1.3266120000000003</v>
      </c>
      <c r="J155">
        <v>98</v>
      </c>
      <c r="K155">
        <v>39</v>
      </c>
      <c r="L155">
        <f t="shared" si="23"/>
        <v>6.0415999999999999</v>
      </c>
      <c r="M155" s="14">
        <f t="shared" si="24"/>
        <v>2.1264619520000001</v>
      </c>
      <c r="N155" s="14">
        <f t="shared" si="25"/>
        <v>3.4530739520000004</v>
      </c>
    </row>
    <row r="156" spans="2:14" x14ac:dyDescent="0.35">
      <c r="B156" s="16">
        <v>44996</v>
      </c>
      <c r="C156" s="16" t="s">
        <v>111</v>
      </c>
      <c r="D156" s="16" t="s">
        <v>57</v>
      </c>
      <c r="E156">
        <v>8.6</v>
      </c>
      <c r="F156">
        <v>42.1</v>
      </c>
      <c r="G156" s="23">
        <v>0.3</v>
      </c>
      <c r="H156" s="23">
        <v>34.6</v>
      </c>
      <c r="I156" s="14">
        <f t="shared" si="9"/>
        <v>3.5534249999999998</v>
      </c>
      <c r="J156">
        <v>60</v>
      </c>
      <c r="K156">
        <v>22</v>
      </c>
      <c r="L156">
        <f t="shared" si="23"/>
        <v>3.8912</v>
      </c>
      <c r="M156" s="14">
        <f t="shared" si="24"/>
        <v>1.3695856639999999</v>
      </c>
      <c r="N156" s="14">
        <f t="shared" si="25"/>
        <v>4.9230106639999995</v>
      </c>
    </row>
    <row r="157" spans="2:14" x14ac:dyDescent="0.35">
      <c r="B157" s="16">
        <v>44997</v>
      </c>
      <c r="C157" s="16" t="s">
        <v>111</v>
      </c>
      <c r="D157" s="16" t="s">
        <v>58</v>
      </c>
      <c r="E157">
        <v>8.8000000000000007</v>
      </c>
      <c r="F157">
        <v>13.2</v>
      </c>
      <c r="G157" s="23">
        <v>1.5</v>
      </c>
      <c r="H157" s="23">
        <v>8.1999999999999993</v>
      </c>
      <c r="I157" s="14">
        <f t="shared" si="9"/>
        <v>2.3689499999999999</v>
      </c>
      <c r="J157">
        <v>60</v>
      </c>
      <c r="K157">
        <v>30</v>
      </c>
      <c r="L157">
        <f t="shared" si="23"/>
        <v>3.0720000000000001</v>
      </c>
      <c r="M157" s="14">
        <f t="shared" si="24"/>
        <v>1.08125184</v>
      </c>
      <c r="N157" s="14">
        <f t="shared" si="25"/>
        <v>3.4502018400000001</v>
      </c>
    </row>
    <row r="158" spans="2:14" x14ac:dyDescent="0.35">
      <c r="B158" s="16">
        <v>44998</v>
      </c>
      <c r="C158" s="16" t="s">
        <v>111</v>
      </c>
      <c r="D158" s="16" t="s">
        <v>72</v>
      </c>
      <c r="E158">
        <v>5</v>
      </c>
      <c r="F158">
        <v>26.6</v>
      </c>
      <c r="G158" s="23">
        <v>0</v>
      </c>
      <c r="H158" s="23">
        <v>23.5</v>
      </c>
      <c r="I158" s="14">
        <f t="shared" si="9"/>
        <v>1.4687490000000007</v>
      </c>
      <c r="J158">
        <v>98</v>
      </c>
      <c r="K158">
        <v>25</v>
      </c>
      <c r="L158">
        <f t="shared" si="23"/>
        <v>7.4752000000000001</v>
      </c>
      <c r="M158" s="14">
        <f t="shared" si="24"/>
        <v>2.6310461439999999</v>
      </c>
      <c r="N158" s="14">
        <f t="shared" si="25"/>
        <v>4.0997951440000007</v>
      </c>
    </row>
    <row r="159" spans="2:14" x14ac:dyDescent="0.35">
      <c r="B159" s="16">
        <v>44999</v>
      </c>
      <c r="C159" s="16" t="s">
        <v>111</v>
      </c>
      <c r="D159" s="16" t="s">
        <v>75</v>
      </c>
      <c r="E159">
        <v>9.9</v>
      </c>
      <c r="F159">
        <v>17.8</v>
      </c>
      <c r="G159" s="23">
        <v>3.4</v>
      </c>
      <c r="H159" s="23">
        <v>14.7</v>
      </c>
      <c r="I159" s="14">
        <f t="shared" si="9"/>
        <v>1.4687490000000007</v>
      </c>
      <c r="J159">
        <v>82</v>
      </c>
      <c r="K159">
        <v>31</v>
      </c>
      <c r="L159">
        <f t="shared" si="23"/>
        <v>5.2224000000000004</v>
      </c>
      <c r="M159" s="14">
        <f t="shared" si="24"/>
        <v>1.8381281280000001</v>
      </c>
      <c r="N159" s="14">
        <f t="shared" si="25"/>
        <v>3.3068771280000009</v>
      </c>
    </row>
    <row r="160" spans="2:14" x14ac:dyDescent="0.35">
      <c r="B160" s="16">
        <v>45000</v>
      </c>
      <c r="C160" s="16" t="s">
        <v>111</v>
      </c>
      <c r="D160" s="16" t="s">
        <v>76</v>
      </c>
      <c r="E160">
        <v>6.5</v>
      </c>
      <c r="F160">
        <v>17.399999999999999</v>
      </c>
      <c r="G160" s="23">
        <v>0.1</v>
      </c>
      <c r="H160" s="23">
        <v>11.9</v>
      </c>
      <c r="I160" s="14">
        <f t="shared" si="9"/>
        <v>2.6058449999999991</v>
      </c>
      <c r="J160">
        <v>64</v>
      </c>
      <c r="K160">
        <v>22</v>
      </c>
      <c r="L160">
        <f t="shared" si="23"/>
        <v>4.3007999999999997</v>
      </c>
      <c r="M160" s="14">
        <f t="shared" si="24"/>
        <v>1.5137525759999999</v>
      </c>
      <c r="N160" s="14">
        <f t="shared" si="25"/>
        <v>4.1195975759999985</v>
      </c>
    </row>
    <row r="161" spans="2:14" x14ac:dyDescent="0.35">
      <c r="B161" s="16">
        <v>45001</v>
      </c>
      <c r="C161" s="16" t="s">
        <v>111</v>
      </c>
      <c r="D161" s="16" t="s">
        <v>77</v>
      </c>
      <c r="E161">
        <v>3.6</v>
      </c>
      <c r="F161">
        <v>15.3</v>
      </c>
      <c r="G161" s="23">
        <v>0</v>
      </c>
      <c r="H161" s="23">
        <v>15.8</v>
      </c>
      <c r="I161" s="14">
        <f t="shared" si="9"/>
        <v>-0.23689499999999999</v>
      </c>
      <c r="J161">
        <v>98</v>
      </c>
      <c r="K161">
        <v>33</v>
      </c>
      <c r="L161">
        <f t="shared" si="23"/>
        <v>6.6560000000000006</v>
      </c>
      <c r="M161" s="14">
        <f t="shared" si="24"/>
        <v>2.3427123200000004</v>
      </c>
      <c r="N161" s="14">
        <f t="shared" si="25"/>
        <v>2.1058173200000003</v>
      </c>
    </row>
    <row r="162" spans="2:14" x14ac:dyDescent="0.35">
      <c r="B162" s="16">
        <v>45002</v>
      </c>
      <c r="C162" s="16" t="s">
        <v>111</v>
      </c>
      <c r="D162" s="16" t="s">
        <v>78</v>
      </c>
      <c r="E162">
        <v>10</v>
      </c>
      <c r="F162">
        <v>16.399999999999999</v>
      </c>
      <c r="G162" s="23">
        <v>0.8</v>
      </c>
      <c r="H162" s="23">
        <v>13.4</v>
      </c>
      <c r="I162" s="14">
        <f t="shared" si="9"/>
        <v>1.4213699999999991</v>
      </c>
      <c r="J162">
        <v>79</v>
      </c>
      <c r="K162">
        <v>53</v>
      </c>
      <c r="L162">
        <f t="shared" si="23"/>
        <v>2.6623999999999999</v>
      </c>
      <c r="M162" s="14">
        <f t="shared" si="24"/>
        <v>0.93708492799999998</v>
      </c>
      <c r="N162" s="14">
        <f t="shared" si="25"/>
        <v>2.3584549279999991</v>
      </c>
    </row>
    <row r="163" spans="2:14" x14ac:dyDescent="0.35">
      <c r="B163" s="16">
        <v>45003</v>
      </c>
      <c r="C163" s="16" t="s">
        <v>111</v>
      </c>
      <c r="D163" s="16" t="s">
        <v>57</v>
      </c>
      <c r="E163">
        <v>7.7</v>
      </c>
      <c r="F163">
        <v>19</v>
      </c>
      <c r="G163" s="23">
        <v>0.3</v>
      </c>
      <c r="H163" s="23">
        <v>10.7</v>
      </c>
      <c r="I163" s="14">
        <f t="shared" si="9"/>
        <v>3.9324570000000003</v>
      </c>
      <c r="J163">
        <v>98</v>
      </c>
      <c r="K163">
        <v>33</v>
      </c>
      <c r="L163">
        <f t="shared" si="23"/>
        <v>6.6560000000000006</v>
      </c>
      <c r="M163" s="14">
        <f t="shared" si="24"/>
        <v>2.3427123200000004</v>
      </c>
      <c r="N163" s="14">
        <f t="shared" si="25"/>
        <v>6.2751693200000007</v>
      </c>
    </row>
    <row r="164" spans="2:14" x14ac:dyDescent="0.35">
      <c r="B164" s="16">
        <v>45004</v>
      </c>
      <c r="C164" s="16" t="s">
        <v>111</v>
      </c>
      <c r="D164" s="16" t="s">
        <v>58</v>
      </c>
      <c r="E164">
        <v>8.6999999999999993</v>
      </c>
      <c r="F164">
        <v>19.399999999999999</v>
      </c>
      <c r="G164" s="23">
        <v>1.3</v>
      </c>
      <c r="H164" s="23">
        <v>14.1</v>
      </c>
      <c r="I164" s="14">
        <f t="shared" si="9"/>
        <v>2.5110869999999994</v>
      </c>
      <c r="J164">
        <v>98</v>
      </c>
      <c r="K164">
        <v>22</v>
      </c>
      <c r="L164">
        <f t="shared" si="23"/>
        <v>7.7824</v>
      </c>
      <c r="M164" s="14">
        <f t="shared" si="24"/>
        <v>2.7391713279999998</v>
      </c>
      <c r="N164" s="14">
        <f t="shared" si="25"/>
        <v>5.2502583279999993</v>
      </c>
    </row>
    <row r="165" spans="2:14" x14ac:dyDescent="0.35">
      <c r="B165" s="16">
        <v>45005</v>
      </c>
      <c r="C165" s="16" t="s">
        <v>111</v>
      </c>
      <c r="D165" s="16" t="s">
        <v>72</v>
      </c>
      <c r="E165">
        <v>5.8</v>
      </c>
      <c r="F165">
        <v>47</v>
      </c>
      <c r="G165" s="23">
        <v>0.6</v>
      </c>
      <c r="H165" s="23">
        <v>44.8</v>
      </c>
      <c r="I165" s="14">
        <f t="shared" si="9"/>
        <v>1.0423380000000013</v>
      </c>
      <c r="J165">
        <v>98</v>
      </c>
      <c r="K165">
        <v>22</v>
      </c>
      <c r="L165">
        <f t="shared" ref="L165:L169" si="26">IF(J165&gt;K165,(J165-K165)*10.24/100,0)</f>
        <v>7.7824</v>
      </c>
      <c r="M165" s="14">
        <f t="shared" ref="M165:M169" si="27">L165*(0.47379-0.12182)</f>
        <v>2.7391713279999998</v>
      </c>
      <c r="N165" s="14">
        <f t="shared" ref="N165:N169" si="28">M165+I165</f>
        <v>3.7815093280000012</v>
      </c>
    </row>
    <row r="166" spans="2:14" x14ac:dyDescent="0.35">
      <c r="B166" s="16">
        <v>45006</v>
      </c>
      <c r="C166" s="16" t="s">
        <v>111</v>
      </c>
      <c r="D166" s="16" t="s">
        <v>75</v>
      </c>
      <c r="E166">
        <v>9.4</v>
      </c>
      <c r="F166">
        <v>15.1</v>
      </c>
      <c r="G166" s="23">
        <v>4.5999999999999996</v>
      </c>
      <c r="H166" s="23">
        <v>15.8</v>
      </c>
      <c r="I166" s="14">
        <f t="shared" si="9"/>
        <v>-0.33165300000000048</v>
      </c>
      <c r="J166">
        <v>92</v>
      </c>
      <c r="K166">
        <v>48</v>
      </c>
      <c r="L166">
        <f t="shared" si="26"/>
        <v>4.5056000000000003</v>
      </c>
      <c r="M166" s="14">
        <f t="shared" si="27"/>
        <v>1.5858360320000002</v>
      </c>
      <c r="N166" s="14">
        <f t="shared" si="28"/>
        <v>1.2541830319999998</v>
      </c>
    </row>
    <row r="167" spans="2:14" x14ac:dyDescent="0.35">
      <c r="B167" s="16">
        <v>45007</v>
      </c>
      <c r="C167" s="16" t="s">
        <v>111</v>
      </c>
      <c r="D167" s="16" t="s">
        <v>76</v>
      </c>
      <c r="E167">
        <v>12.2</v>
      </c>
      <c r="F167">
        <v>17.3</v>
      </c>
      <c r="G167" s="23">
        <v>1.6</v>
      </c>
      <c r="H167" s="23">
        <v>8.6</v>
      </c>
      <c r="I167" s="14">
        <f t="shared" si="9"/>
        <v>4.1219730000000006</v>
      </c>
      <c r="J167">
        <v>47</v>
      </c>
      <c r="K167">
        <v>40</v>
      </c>
      <c r="L167">
        <f t="shared" si="26"/>
        <v>0.7168000000000001</v>
      </c>
      <c r="M167" s="14">
        <f t="shared" si="27"/>
        <v>0.25229209600000002</v>
      </c>
      <c r="N167" s="14">
        <f t="shared" si="28"/>
        <v>4.3742650960000002</v>
      </c>
    </row>
    <row r="168" spans="2:14" x14ac:dyDescent="0.35">
      <c r="B168" s="16">
        <v>45008</v>
      </c>
      <c r="C168" s="16" t="s">
        <v>111</v>
      </c>
      <c r="D168" s="16" t="s">
        <v>77</v>
      </c>
      <c r="E168">
        <v>11.3</v>
      </c>
      <c r="F168">
        <v>49.1</v>
      </c>
      <c r="G168" s="23">
        <v>0.1</v>
      </c>
      <c r="H168" s="23">
        <v>39.1</v>
      </c>
      <c r="I168" s="14">
        <f t="shared" si="9"/>
        <v>4.7378999999999998</v>
      </c>
      <c r="J168">
        <v>47</v>
      </c>
      <c r="K168">
        <v>27</v>
      </c>
      <c r="L168">
        <f t="shared" si="26"/>
        <v>2.048</v>
      </c>
      <c r="M168" s="14">
        <f t="shared" si="27"/>
        <v>0.72083456000000001</v>
      </c>
      <c r="N168" s="14">
        <f t="shared" si="28"/>
        <v>5.4587345599999999</v>
      </c>
    </row>
    <row r="169" spans="2:14" x14ac:dyDescent="0.35">
      <c r="B169" s="16">
        <v>45009</v>
      </c>
      <c r="C169" s="16" t="s">
        <v>111</v>
      </c>
      <c r="D169" s="16" t="s">
        <v>78</v>
      </c>
      <c r="E169">
        <v>13.1</v>
      </c>
      <c r="F169">
        <v>16</v>
      </c>
      <c r="G169" s="23">
        <f>1.6+0.8</f>
        <v>2.4000000000000004</v>
      </c>
      <c r="H169" s="23">
        <v>8</v>
      </c>
      <c r="I169" s="14">
        <f t="shared" si="9"/>
        <v>3.7903199999999999</v>
      </c>
      <c r="J169">
        <v>60</v>
      </c>
      <c r="K169">
        <v>33</v>
      </c>
      <c r="L169">
        <f t="shared" si="26"/>
        <v>2.7648000000000001</v>
      </c>
      <c r="M169" s="14">
        <f t="shared" si="27"/>
        <v>0.97312665600000003</v>
      </c>
      <c r="N169" s="14">
        <f t="shared" si="28"/>
        <v>4.7634466560000002</v>
      </c>
    </row>
    <row r="170" spans="2:14" x14ac:dyDescent="0.35">
      <c r="B170" s="16">
        <v>45010</v>
      </c>
      <c r="C170" s="16" t="s">
        <v>111</v>
      </c>
      <c r="D170" s="16" t="s">
        <v>57</v>
      </c>
      <c r="E170">
        <v>10.9</v>
      </c>
      <c r="F170">
        <v>31.3</v>
      </c>
      <c r="G170" s="23">
        <v>0.5</v>
      </c>
      <c r="H170" s="23">
        <v>21.5</v>
      </c>
      <c r="I170" s="14">
        <f t="shared" si="9"/>
        <v>4.6431420000000001</v>
      </c>
      <c r="J170">
        <v>60</v>
      </c>
      <c r="K170">
        <v>22</v>
      </c>
      <c r="L170">
        <f t="shared" ref="L170:L195" si="29">IF(J170&gt;K170,(J170-K170)*10.24/100,0)</f>
        <v>3.8912</v>
      </c>
      <c r="M170" s="14">
        <f t="shared" ref="M170:M176" si="30">L170*(0.47379-0.12182)</f>
        <v>1.3695856639999999</v>
      </c>
      <c r="N170" s="14">
        <f t="shared" ref="N170:N179" si="31">M170+I170</f>
        <v>6.0127276639999998</v>
      </c>
    </row>
    <row r="171" spans="2:14" x14ac:dyDescent="0.35">
      <c r="B171" s="16">
        <v>45011</v>
      </c>
      <c r="C171" s="16" t="s">
        <v>111</v>
      </c>
      <c r="D171" s="16" t="s">
        <v>58</v>
      </c>
      <c r="E171">
        <v>5.9</v>
      </c>
      <c r="F171">
        <v>24</v>
      </c>
      <c r="G171" s="23">
        <v>0.1</v>
      </c>
      <c r="H171" s="23">
        <v>23.8</v>
      </c>
      <c r="I171" s="14">
        <f t="shared" ref="I171:I176" si="32">(F171-H171)*0.47379</f>
        <v>9.4757999999999662E-2</v>
      </c>
      <c r="J171">
        <v>98</v>
      </c>
      <c r="K171">
        <v>53</v>
      </c>
      <c r="L171">
        <f t="shared" si="29"/>
        <v>4.6080000000000005</v>
      </c>
      <c r="M171" s="14">
        <f t="shared" si="30"/>
        <v>1.6218777600000003</v>
      </c>
      <c r="N171" s="14">
        <f t="shared" si="31"/>
        <v>1.71663576</v>
      </c>
    </row>
    <row r="172" spans="2:14" x14ac:dyDescent="0.35">
      <c r="B172" s="16">
        <v>45012</v>
      </c>
      <c r="C172" s="16" t="s">
        <v>111</v>
      </c>
      <c r="D172" s="16" t="s">
        <v>72</v>
      </c>
      <c r="E172">
        <v>5.7</v>
      </c>
      <c r="F172">
        <v>15</v>
      </c>
      <c r="G172" s="23">
        <v>1</v>
      </c>
      <c r="H172" s="23">
        <v>5.7</v>
      </c>
      <c r="I172" s="14">
        <f t="shared" si="32"/>
        <v>4.4062470000000005</v>
      </c>
      <c r="J172">
        <v>50</v>
      </c>
      <c r="K172">
        <v>57</v>
      </c>
      <c r="L172">
        <f t="shared" si="29"/>
        <v>0</v>
      </c>
      <c r="M172" s="14">
        <f t="shared" si="30"/>
        <v>0</v>
      </c>
      <c r="N172" s="14">
        <f t="shared" si="31"/>
        <v>4.4062470000000005</v>
      </c>
    </row>
    <row r="173" spans="2:14" x14ac:dyDescent="0.35">
      <c r="B173" s="16">
        <v>45013</v>
      </c>
      <c r="C173" s="16" t="s">
        <v>111</v>
      </c>
      <c r="D173" s="16" t="s">
        <v>75</v>
      </c>
      <c r="E173">
        <v>3.1</v>
      </c>
      <c r="F173">
        <v>14.9</v>
      </c>
      <c r="G173" s="23">
        <v>0</v>
      </c>
      <c r="H173" s="23">
        <v>11.9</v>
      </c>
      <c r="I173" s="14">
        <f t="shared" si="32"/>
        <v>1.42137</v>
      </c>
      <c r="J173">
        <v>98</v>
      </c>
      <c r="K173">
        <v>43</v>
      </c>
      <c r="L173">
        <f t="shared" si="29"/>
        <v>5.6320000000000006</v>
      </c>
      <c r="M173" s="14">
        <f t="shared" si="30"/>
        <v>1.9822950400000001</v>
      </c>
      <c r="N173" s="14">
        <f t="shared" si="31"/>
        <v>3.4036650399999999</v>
      </c>
    </row>
    <row r="174" spans="2:14" x14ac:dyDescent="0.35">
      <c r="B174" s="16">
        <v>45014</v>
      </c>
      <c r="C174" s="16" t="s">
        <v>111</v>
      </c>
      <c r="D174" s="16" t="s">
        <v>76</v>
      </c>
      <c r="E174">
        <v>5.7</v>
      </c>
      <c r="F174">
        <v>21.9</v>
      </c>
      <c r="G174" s="23">
        <v>0.2</v>
      </c>
      <c r="H174" s="23">
        <v>17.3</v>
      </c>
      <c r="I174" s="14">
        <f t="shared" si="32"/>
        <v>2.1794339999999988</v>
      </c>
      <c r="J174">
        <v>98</v>
      </c>
      <c r="K174">
        <v>22</v>
      </c>
      <c r="L174">
        <f t="shared" si="29"/>
        <v>7.7824</v>
      </c>
      <c r="M174" s="14">
        <f t="shared" si="30"/>
        <v>2.7391713279999998</v>
      </c>
      <c r="N174" s="14">
        <f t="shared" si="31"/>
        <v>4.9186053279999982</v>
      </c>
    </row>
    <row r="175" spans="2:14" x14ac:dyDescent="0.35">
      <c r="B175" s="16">
        <v>45015</v>
      </c>
      <c r="C175" s="16" t="s">
        <v>111</v>
      </c>
      <c r="D175" s="16" t="s">
        <v>77</v>
      </c>
      <c r="E175">
        <v>11.8</v>
      </c>
      <c r="F175">
        <v>52.2</v>
      </c>
      <c r="G175" s="23">
        <v>3.1</v>
      </c>
      <c r="H175" s="23">
        <v>50.3</v>
      </c>
      <c r="I175" s="14">
        <f t="shared" si="32"/>
        <v>0.90020100000000269</v>
      </c>
      <c r="J175">
        <v>98</v>
      </c>
      <c r="K175">
        <v>58</v>
      </c>
      <c r="L175">
        <f t="shared" si="29"/>
        <v>4.0960000000000001</v>
      </c>
      <c r="M175" s="14">
        <f t="shared" si="30"/>
        <v>1.44166912</v>
      </c>
      <c r="N175" s="14">
        <f t="shared" si="31"/>
        <v>2.3418701200000029</v>
      </c>
    </row>
    <row r="176" spans="2:14" x14ac:dyDescent="0.35">
      <c r="B176" s="16">
        <v>45016</v>
      </c>
      <c r="C176" s="16" t="s">
        <v>111</v>
      </c>
      <c r="D176" s="16" t="s">
        <v>78</v>
      </c>
      <c r="E176">
        <v>5.3</v>
      </c>
      <c r="F176">
        <v>36.1</v>
      </c>
      <c r="G176" s="23">
        <v>0.1</v>
      </c>
      <c r="H176" s="23">
        <v>32.4</v>
      </c>
      <c r="I176" s="14">
        <f t="shared" si="32"/>
        <v>1.7530230000000013</v>
      </c>
      <c r="J176">
        <v>98</v>
      </c>
      <c r="K176">
        <v>55</v>
      </c>
      <c r="L176">
        <f t="shared" si="29"/>
        <v>4.4032</v>
      </c>
      <c r="M176" s="14">
        <f t="shared" si="30"/>
        <v>1.549794304</v>
      </c>
      <c r="N176" s="14">
        <f t="shared" si="31"/>
        <v>3.3028173040000013</v>
      </c>
    </row>
    <row r="177" spans="2:15" x14ac:dyDescent="0.35">
      <c r="B177" s="49">
        <v>45017</v>
      </c>
      <c r="C177" s="49" t="s">
        <v>120</v>
      </c>
      <c r="D177" s="49" t="s">
        <v>57</v>
      </c>
      <c r="E177" s="50">
        <v>5.6</v>
      </c>
      <c r="F177" s="50">
        <v>24.4</v>
      </c>
      <c r="G177" s="51">
        <v>0.1</v>
      </c>
      <c r="H177" s="50">
        <v>17.3</v>
      </c>
      <c r="I177" s="52">
        <f>(F177-H177)*0.43355</f>
        <v>3.0782049999999992</v>
      </c>
      <c r="J177" s="50">
        <v>98</v>
      </c>
      <c r="K177" s="50">
        <v>22</v>
      </c>
      <c r="L177" s="50">
        <f t="shared" si="29"/>
        <v>7.7824</v>
      </c>
      <c r="M177" s="52">
        <f>L177*(0.43355-0.15542)</f>
        <v>2.1645189119999997</v>
      </c>
      <c r="N177" s="52">
        <f t="shared" si="31"/>
        <v>5.2427239119999989</v>
      </c>
      <c r="O177" t="s">
        <v>121</v>
      </c>
    </row>
    <row r="178" spans="2:15" x14ac:dyDescent="0.35">
      <c r="B178" s="16">
        <v>45018</v>
      </c>
      <c r="C178" s="16" t="s">
        <v>120</v>
      </c>
      <c r="D178" s="16" t="s">
        <v>58</v>
      </c>
      <c r="E178">
        <v>15.5</v>
      </c>
      <c r="F178">
        <v>13.8</v>
      </c>
      <c r="G178" s="23">
        <v>0.2</v>
      </c>
      <c r="H178" s="23">
        <v>6</v>
      </c>
      <c r="I178" s="14">
        <f t="shared" ref="I178:I241" si="33">(F178-H178)*0.43355</f>
        <v>3.3816900000000003</v>
      </c>
      <c r="J178">
        <v>30</v>
      </c>
      <c r="K178">
        <v>64</v>
      </c>
      <c r="L178">
        <f t="shared" si="29"/>
        <v>0</v>
      </c>
      <c r="M178" s="14">
        <f t="shared" ref="M178:M179" si="34">L178*(0.43355-0.15542)</f>
        <v>0</v>
      </c>
      <c r="N178" s="14">
        <f t="shared" si="31"/>
        <v>3.3816900000000003</v>
      </c>
    </row>
    <row r="179" spans="2:15" x14ac:dyDescent="0.35">
      <c r="B179" s="16">
        <v>45019</v>
      </c>
      <c r="C179" s="16" t="s">
        <v>120</v>
      </c>
      <c r="D179" s="16" t="s">
        <v>72</v>
      </c>
      <c r="E179">
        <v>20.100000000000001</v>
      </c>
      <c r="F179">
        <v>17.7</v>
      </c>
      <c r="G179" s="23">
        <v>2.2999999999999998</v>
      </c>
      <c r="H179" s="23">
        <v>1.4</v>
      </c>
      <c r="I179" s="14">
        <f t="shared" si="33"/>
        <v>7.066865</v>
      </c>
      <c r="J179">
        <v>25</v>
      </c>
      <c r="K179">
        <v>56</v>
      </c>
      <c r="L179">
        <f t="shared" si="29"/>
        <v>0</v>
      </c>
      <c r="M179" s="14">
        <f t="shared" si="34"/>
        <v>0</v>
      </c>
      <c r="N179" s="14">
        <f t="shared" si="31"/>
        <v>7.066865</v>
      </c>
    </row>
    <row r="180" spans="2:15" x14ac:dyDescent="0.35">
      <c r="B180" s="16">
        <v>45020</v>
      </c>
      <c r="C180" s="16" t="s">
        <v>120</v>
      </c>
      <c r="D180" s="16" t="s">
        <v>75</v>
      </c>
      <c r="E180">
        <v>19.7</v>
      </c>
      <c r="F180">
        <v>14.4</v>
      </c>
      <c r="G180" s="23">
        <v>4</v>
      </c>
      <c r="H180" s="23">
        <v>2.1</v>
      </c>
      <c r="I180" s="14">
        <f t="shared" si="33"/>
        <v>5.3326650000000004</v>
      </c>
      <c r="J180">
        <v>23</v>
      </c>
      <c r="K180">
        <v>58</v>
      </c>
      <c r="L180">
        <f t="shared" si="29"/>
        <v>0</v>
      </c>
      <c r="M180" s="14">
        <f t="shared" ref="M180:M195" si="35">L180*(0.43355-0.15542)</f>
        <v>0</v>
      </c>
      <c r="N180" s="14">
        <f t="shared" ref="N180:N195" si="36">M180+I180</f>
        <v>5.3326650000000004</v>
      </c>
    </row>
    <row r="181" spans="2:15" x14ac:dyDescent="0.35">
      <c r="B181" s="16">
        <v>45021</v>
      </c>
      <c r="C181" s="16" t="s">
        <v>120</v>
      </c>
      <c r="D181" s="16" t="s">
        <v>76</v>
      </c>
      <c r="E181">
        <v>5.5</v>
      </c>
      <c r="F181">
        <v>18.7</v>
      </c>
      <c r="G181" s="23">
        <v>0.2</v>
      </c>
      <c r="H181" s="23">
        <v>12.3</v>
      </c>
      <c r="I181" s="14">
        <f t="shared" si="33"/>
        <v>2.7747199999999994</v>
      </c>
      <c r="J181">
        <v>98</v>
      </c>
      <c r="K181">
        <v>25</v>
      </c>
      <c r="L181">
        <f t="shared" si="29"/>
        <v>7.4752000000000001</v>
      </c>
      <c r="M181" s="14">
        <f t="shared" si="35"/>
        <v>2.0790773759999999</v>
      </c>
      <c r="N181" s="14">
        <f t="shared" si="36"/>
        <v>4.8537973759999993</v>
      </c>
    </row>
    <row r="182" spans="2:15" x14ac:dyDescent="0.35">
      <c r="B182" s="16">
        <v>45022</v>
      </c>
      <c r="C182" s="16" t="s">
        <v>120</v>
      </c>
      <c r="D182" s="16" t="s">
        <v>77</v>
      </c>
      <c r="E182">
        <v>15</v>
      </c>
      <c r="F182">
        <v>60.8</v>
      </c>
      <c r="G182" s="23">
        <v>5.4</v>
      </c>
      <c r="H182" s="23">
        <v>58.2</v>
      </c>
      <c r="I182" s="14">
        <f t="shared" si="33"/>
        <v>1.1272299999999975</v>
      </c>
      <c r="J182">
        <v>78</v>
      </c>
      <c r="K182">
        <v>64</v>
      </c>
      <c r="L182">
        <f t="shared" si="29"/>
        <v>1.4336000000000002</v>
      </c>
      <c r="M182" s="14">
        <f t="shared" si="35"/>
        <v>0.39872716800000002</v>
      </c>
      <c r="N182" s="14">
        <f t="shared" si="36"/>
        <v>1.5259571679999975</v>
      </c>
    </row>
    <row r="183" spans="2:15" x14ac:dyDescent="0.35">
      <c r="B183" s="16">
        <v>45023</v>
      </c>
      <c r="C183" s="16" t="s">
        <v>120</v>
      </c>
      <c r="D183" s="16" t="s">
        <v>78</v>
      </c>
      <c r="E183">
        <v>21.1</v>
      </c>
      <c r="F183">
        <v>16.3</v>
      </c>
      <c r="G183" s="23">
        <f>4.5+1.42</f>
        <v>5.92</v>
      </c>
      <c r="H183" s="23">
        <v>0.9</v>
      </c>
      <c r="I183" s="14">
        <f t="shared" si="33"/>
        <v>6.6766699999999997</v>
      </c>
      <c r="J183">
        <v>22</v>
      </c>
      <c r="K183">
        <v>48</v>
      </c>
      <c r="L183">
        <f t="shared" si="29"/>
        <v>0</v>
      </c>
      <c r="M183" s="14">
        <f t="shared" si="35"/>
        <v>0</v>
      </c>
      <c r="N183" s="14">
        <f t="shared" si="36"/>
        <v>6.6766699999999997</v>
      </c>
    </row>
    <row r="184" spans="2:15" x14ac:dyDescent="0.35">
      <c r="B184" s="16">
        <v>45024</v>
      </c>
      <c r="C184" s="16" t="s">
        <v>120</v>
      </c>
      <c r="D184" s="16" t="s">
        <v>57</v>
      </c>
      <c r="E184">
        <v>19.3</v>
      </c>
      <c r="F184">
        <v>16.3</v>
      </c>
      <c r="G184" s="23">
        <f>1.9+1.47</f>
        <v>3.37</v>
      </c>
      <c r="H184" s="23">
        <v>2.2000000000000002</v>
      </c>
      <c r="I184" s="14">
        <f t="shared" si="33"/>
        <v>6.1130550000000001</v>
      </c>
      <c r="J184">
        <v>22</v>
      </c>
      <c r="K184">
        <v>52</v>
      </c>
      <c r="L184">
        <f t="shared" si="29"/>
        <v>0</v>
      </c>
      <c r="M184" s="14">
        <f t="shared" si="35"/>
        <v>0</v>
      </c>
      <c r="N184" s="14">
        <f t="shared" si="36"/>
        <v>6.1130550000000001</v>
      </c>
    </row>
    <row r="185" spans="2:15" x14ac:dyDescent="0.35">
      <c r="B185" s="16">
        <v>45025</v>
      </c>
      <c r="C185" s="16" t="s">
        <v>120</v>
      </c>
      <c r="D185" s="16" t="s">
        <v>58</v>
      </c>
      <c r="E185">
        <v>12.6</v>
      </c>
      <c r="F185">
        <v>18.399999999999999</v>
      </c>
      <c r="G185" s="23">
        <v>0</v>
      </c>
      <c r="H185" s="23">
        <v>5.4</v>
      </c>
      <c r="I185" s="14">
        <f t="shared" si="33"/>
        <v>5.6361499999999989</v>
      </c>
      <c r="J185">
        <v>22</v>
      </c>
      <c r="K185">
        <v>22</v>
      </c>
      <c r="L185">
        <f t="shared" si="29"/>
        <v>0</v>
      </c>
      <c r="M185" s="14">
        <f t="shared" si="35"/>
        <v>0</v>
      </c>
      <c r="N185" s="14">
        <f t="shared" si="36"/>
        <v>5.6361499999999989</v>
      </c>
    </row>
    <row r="186" spans="2:15" x14ac:dyDescent="0.35">
      <c r="B186" s="16">
        <v>45026</v>
      </c>
      <c r="C186" s="16" t="s">
        <v>120</v>
      </c>
      <c r="D186" s="16" t="s">
        <v>72</v>
      </c>
      <c r="E186">
        <v>12.4</v>
      </c>
      <c r="F186">
        <v>20.2</v>
      </c>
      <c r="G186" s="23">
        <f>2.9+(4.5-1.47)</f>
        <v>5.93</v>
      </c>
      <c r="H186" s="23">
        <v>16.899999999999999</v>
      </c>
      <c r="I186" s="14">
        <f t="shared" si="33"/>
        <v>1.4307150000000002</v>
      </c>
      <c r="J186">
        <v>98</v>
      </c>
      <c r="K186">
        <v>58</v>
      </c>
      <c r="L186">
        <f t="shared" si="29"/>
        <v>4.0960000000000001</v>
      </c>
      <c r="M186" s="14">
        <f t="shared" si="35"/>
        <v>1.1392204799999999</v>
      </c>
      <c r="N186" s="14">
        <f t="shared" si="36"/>
        <v>2.5699354799999998</v>
      </c>
    </row>
    <row r="187" spans="2:15" x14ac:dyDescent="0.35">
      <c r="B187" s="16">
        <v>45027</v>
      </c>
      <c r="C187" s="16" t="s">
        <v>120</v>
      </c>
      <c r="D187" s="16" t="s">
        <v>75</v>
      </c>
      <c r="E187">
        <v>12.3</v>
      </c>
      <c r="F187">
        <v>33.700000000000003</v>
      </c>
      <c r="G187" s="23">
        <v>2.1</v>
      </c>
      <c r="H187" s="23">
        <v>24.3</v>
      </c>
      <c r="I187" s="14">
        <f t="shared" si="33"/>
        <v>4.0753700000000013</v>
      </c>
      <c r="J187">
        <v>60</v>
      </c>
      <c r="K187">
        <v>42</v>
      </c>
      <c r="L187">
        <f t="shared" si="29"/>
        <v>1.8431999999999999</v>
      </c>
      <c r="M187" s="14">
        <f t="shared" si="35"/>
        <v>0.51264921600000002</v>
      </c>
      <c r="N187" s="14">
        <f t="shared" si="36"/>
        <v>4.5880192160000011</v>
      </c>
    </row>
    <row r="188" spans="2:15" x14ac:dyDescent="0.35">
      <c r="B188" s="16">
        <v>45028</v>
      </c>
      <c r="C188" s="16" t="s">
        <v>120</v>
      </c>
      <c r="D188" s="16" t="s">
        <v>76</v>
      </c>
      <c r="E188">
        <v>14.3</v>
      </c>
      <c r="F188">
        <v>15.2</v>
      </c>
      <c r="G188" s="23">
        <v>3.1</v>
      </c>
      <c r="H188" s="23">
        <v>7.6</v>
      </c>
      <c r="I188" s="14">
        <f t="shared" si="33"/>
        <v>3.2949799999999998</v>
      </c>
      <c r="J188">
        <v>58</v>
      </c>
      <c r="K188">
        <v>54</v>
      </c>
      <c r="L188">
        <f t="shared" si="29"/>
        <v>0.40960000000000002</v>
      </c>
      <c r="M188" s="14">
        <f t="shared" si="35"/>
        <v>0.113922048</v>
      </c>
      <c r="N188" s="14">
        <f t="shared" si="36"/>
        <v>3.4089020479999999</v>
      </c>
    </row>
    <row r="189" spans="2:15" x14ac:dyDescent="0.35">
      <c r="B189" s="16">
        <v>45029</v>
      </c>
      <c r="C189" s="16" t="s">
        <v>120</v>
      </c>
      <c r="D189" s="16" t="s">
        <v>77</v>
      </c>
      <c r="E189">
        <v>13.7</v>
      </c>
      <c r="F189">
        <v>14.7</v>
      </c>
      <c r="G189" s="23">
        <v>0.2</v>
      </c>
      <c r="H189" s="23">
        <v>4.2</v>
      </c>
      <c r="I189" s="14">
        <f t="shared" si="33"/>
        <v>4.5522749999999998</v>
      </c>
      <c r="J189">
        <v>39</v>
      </c>
      <c r="K189">
        <v>59</v>
      </c>
      <c r="L189">
        <f t="shared" si="29"/>
        <v>0</v>
      </c>
      <c r="M189" s="14">
        <f t="shared" si="35"/>
        <v>0</v>
      </c>
      <c r="N189" s="14">
        <f t="shared" si="36"/>
        <v>4.5522749999999998</v>
      </c>
    </row>
    <row r="190" spans="2:15" x14ac:dyDescent="0.35">
      <c r="B190" s="16">
        <v>45030</v>
      </c>
      <c r="C190" s="16" t="s">
        <v>120</v>
      </c>
      <c r="D190" s="16" t="s">
        <v>78</v>
      </c>
      <c r="E190">
        <v>7.4</v>
      </c>
      <c r="F190">
        <v>18.399999999999999</v>
      </c>
      <c r="G190" s="23">
        <v>2.2999999999999998</v>
      </c>
      <c r="H190" s="23">
        <v>13.6</v>
      </c>
      <c r="I190" s="14">
        <f t="shared" si="33"/>
        <v>2.0810399999999993</v>
      </c>
      <c r="J190">
        <v>98</v>
      </c>
      <c r="K190">
        <v>39</v>
      </c>
      <c r="L190">
        <f t="shared" si="29"/>
        <v>6.0415999999999999</v>
      </c>
      <c r="M190" s="14">
        <f t="shared" si="35"/>
        <v>1.6803502079999999</v>
      </c>
      <c r="N190" s="14">
        <f t="shared" si="36"/>
        <v>3.761390207999999</v>
      </c>
    </row>
    <row r="191" spans="2:15" x14ac:dyDescent="0.35">
      <c r="B191" s="16">
        <v>45031</v>
      </c>
      <c r="C191" s="16" t="s">
        <v>120</v>
      </c>
      <c r="D191" s="16" t="s">
        <v>57</v>
      </c>
      <c r="E191">
        <v>13.3</v>
      </c>
      <c r="F191">
        <v>54.9</v>
      </c>
      <c r="G191" s="23">
        <v>0.3</v>
      </c>
      <c r="H191" s="23">
        <v>45.2</v>
      </c>
      <c r="I191" s="14">
        <f t="shared" si="33"/>
        <v>4.2054349999999978</v>
      </c>
      <c r="J191">
        <v>60</v>
      </c>
      <c r="K191">
        <v>47</v>
      </c>
      <c r="L191">
        <f t="shared" si="29"/>
        <v>1.3311999999999999</v>
      </c>
      <c r="M191" s="14">
        <f t="shared" si="35"/>
        <v>0.37024665599999995</v>
      </c>
      <c r="N191" s="14">
        <f t="shared" si="36"/>
        <v>4.5756816559999978</v>
      </c>
    </row>
    <row r="192" spans="2:15" x14ac:dyDescent="0.35">
      <c r="B192" s="16">
        <v>45032</v>
      </c>
      <c r="C192" s="16" t="s">
        <v>120</v>
      </c>
      <c r="D192" s="16" t="s">
        <v>58</v>
      </c>
      <c r="E192">
        <v>7.5</v>
      </c>
      <c r="F192">
        <v>37.299999999999997</v>
      </c>
      <c r="G192" s="23">
        <v>1.8</v>
      </c>
      <c r="H192" s="23">
        <v>34.700000000000003</v>
      </c>
      <c r="I192" s="14">
        <f t="shared" si="33"/>
        <v>1.1272299999999975</v>
      </c>
      <c r="J192">
        <v>98</v>
      </c>
      <c r="K192">
        <v>54</v>
      </c>
      <c r="L192">
        <f t="shared" si="29"/>
        <v>4.5056000000000003</v>
      </c>
      <c r="M192" s="14">
        <f t="shared" si="35"/>
        <v>1.2531425279999999</v>
      </c>
      <c r="N192" s="14">
        <f t="shared" si="36"/>
        <v>2.3803725279999974</v>
      </c>
    </row>
    <row r="193" spans="2:14" x14ac:dyDescent="0.35">
      <c r="B193" s="16">
        <v>45033</v>
      </c>
      <c r="C193" s="16" t="s">
        <v>120</v>
      </c>
      <c r="D193" s="16" t="s">
        <v>72</v>
      </c>
      <c r="E193">
        <v>11.7</v>
      </c>
      <c r="F193">
        <v>22.3</v>
      </c>
      <c r="G193" s="23">
        <v>0.2</v>
      </c>
      <c r="H193" s="23">
        <v>9.6</v>
      </c>
      <c r="I193" s="14">
        <f t="shared" si="33"/>
        <v>5.5060850000000006</v>
      </c>
      <c r="J193">
        <v>80</v>
      </c>
      <c r="K193">
        <v>28</v>
      </c>
      <c r="L193">
        <f t="shared" si="29"/>
        <v>5.3247999999999998</v>
      </c>
      <c r="M193" s="14">
        <f t="shared" si="35"/>
        <v>1.4809866239999998</v>
      </c>
      <c r="N193" s="14">
        <f t="shared" si="36"/>
        <v>6.9870716240000004</v>
      </c>
    </row>
    <row r="194" spans="2:14" x14ac:dyDescent="0.35">
      <c r="B194" s="16">
        <v>45034</v>
      </c>
      <c r="C194" s="16" t="s">
        <v>120</v>
      </c>
      <c r="D194" s="16" t="s">
        <v>75</v>
      </c>
      <c r="E194">
        <v>21.1</v>
      </c>
      <c r="F194">
        <v>22.4</v>
      </c>
      <c r="G194" s="23">
        <v>1.2</v>
      </c>
      <c r="H194" s="23">
        <v>11.1</v>
      </c>
      <c r="I194" s="14">
        <f t="shared" si="33"/>
        <v>4.8991149999999992</v>
      </c>
      <c r="J194">
        <v>22</v>
      </c>
      <c r="K194">
        <v>77</v>
      </c>
      <c r="L194">
        <f t="shared" si="29"/>
        <v>0</v>
      </c>
      <c r="M194" s="14">
        <f t="shared" si="35"/>
        <v>0</v>
      </c>
      <c r="N194" s="14">
        <f t="shared" si="36"/>
        <v>4.8991149999999992</v>
      </c>
    </row>
    <row r="195" spans="2:14" x14ac:dyDescent="0.35">
      <c r="B195" s="16">
        <v>45035</v>
      </c>
      <c r="C195" s="16" t="s">
        <v>120</v>
      </c>
      <c r="D195" s="16" t="s">
        <v>76</v>
      </c>
      <c r="E195">
        <v>16.7</v>
      </c>
      <c r="F195">
        <v>18.3</v>
      </c>
      <c r="G195" s="23">
        <v>1.2</v>
      </c>
      <c r="H195" s="23">
        <v>5.2</v>
      </c>
      <c r="I195" s="14">
        <f t="shared" si="33"/>
        <v>5.6795050000000007</v>
      </c>
      <c r="J195">
        <v>35</v>
      </c>
      <c r="K195">
        <v>67</v>
      </c>
      <c r="L195">
        <f t="shared" si="29"/>
        <v>0</v>
      </c>
      <c r="M195" s="14">
        <f t="shared" si="35"/>
        <v>0</v>
      </c>
      <c r="N195" s="14">
        <f t="shared" si="36"/>
        <v>5.6795050000000007</v>
      </c>
    </row>
    <row r="196" spans="2:14" x14ac:dyDescent="0.35">
      <c r="B196" s="16">
        <v>45036</v>
      </c>
      <c r="C196" s="16" t="s">
        <v>120</v>
      </c>
      <c r="D196" s="16" t="s">
        <v>77</v>
      </c>
      <c r="E196">
        <v>22.8</v>
      </c>
      <c r="F196">
        <v>46.7</v>
      </c>
      <c r="G196" s="23">
        <v>5</v>
      </c>
      <c r="H196" s="23">
        <v>32.4</v>
      </c>
      <c r="I196" s="14">
        <f t="shared" si="33"/>
        <v>6.199765000000002</v>
      </c>
      <c r="J196">
        <v>22</v>
      </c>
      <c r="K196">
        <v>70</v>
      </c>
      <c r="L196">
        <f t="shared" ref="L196:L284" si="37">IF(J196&gt;K196,(J196-K196)*10.24/100,0)</f>
        <v>0</v>
      </c>
      <c r="M196" s="14">
        <f t="shared" ref="M196:M284" si="38">L196*(0.43355-0.15542)</f>
        <v>0</v>
      </c>
      <c r="N196" s="14">
        <f t="shared" ref="N196:N284" si="39">M196+I196</f>
        <v>6.199765000000002</v>
      </c>
    </row>
    <row r="197" spans="2:14" x14ac:dyDescent="0.35">
      <c r="B197" s="16">
        <v>45037</v>
      </c>
      <c r="C197" s="16" t="s">
        <v>120</v>
      </c>
      <c r="D197" s="16" t="s">
        <v>78</v>
      </c>
      <c r="E197">
        <v>7.3</v>
      </c>
      <c r="F197">
        <v>17.2</v>
      </c>
      <c r="G197" s="23">
        <v>1.1000000000000001</v>
      </c>
      <c r="H197" s="23">
        <v>9.5</v>
      </c>
      <c r="I197" s="14">
        <f t="shared" si="33"/>
        <v>3.3383349999999998</v>
      </c>
      <c r="J197">
        <v>78</v>
      </c>
      <c r="K197">
        <v>33</v>
      </c>
      <c r="L197">
        <f t="shared" si="37"/>
        <v>4.6080000000000005</v>
      </c>
      <c r="M197" s="14">
        <f t="shared" si="38"/>
        <v>1.2816230400000002</v>
      </c>
      <c r="N197" s="14">
        <f t="shared" si="39"/>
        <v>4.6199580400000002</v>
      </c>
    </row>
    <row r="198" spans="2:14" x14ac:dyDescent="0.35">
      <c r="B198" s="16">
        <v>45038</v>
      </c>
      <c r="C198" s="16" t="s">
        <v>120</v>
      </c>
      <c r="D198" s="16" t="s">
        <v>57</v>
      </c>
      <c r="E198">
        <v>16.600000000000001</v>
      </c>
      <c r="F198">
        <v>41.2</v>
      </c>
      <c r="G198" s="23">
        <v>0.6</v>
      </c>
      <c r="H198" s="23">
        <v>28.2</v>
      </c>
      <c r="I198" s="14">
        <f t="shared" si="33"/>
        <v>5.6361500000000015</v>
      </c>
      <c r="J198">
        <v>24</v>
      </c>
      <c r="K198">
        <v>25</v>
      </c>
      <c r="L198">
        <f t="shared" si="37"/>
        <v>0</v>
      </c>
      <c r="M198" s="14">
        <f t="shared" si="38"/>
        <v>0</v>
      </c>
      <c r="N198" s="14">
        <f t="shared" si="39"/>
        <v>5.6361500000000015</v>
      </c>
    </row>
    <row r="199" spans="2:14" x14ac:dyDescent="0.35">
      <c r="B199" s="16">
        <v>45039</v>
      </c>
      <c r="C199" s="16" t="s">
        <v>120</v>
      </c>
      <c r="D199" s="16" t="s">
        <v>58</v>
      </c>
      <c r="E199">
        <v>5.5</v>
      </c>
      <c r="F199">
        <v>17.100000000000001</v>
      </c>
      <c r="G199" s="23">
        <v>0</v>
      </c>
      <c r="H199" s="23">
        <v>12.5</v>
      </c>
      <c r="I199" s="14">
        <f t="shared" si="33"/>
        <v>1.9943300000000006</v>
      </c>
      <c r="J199">
        <v>98</v>
      </c>
      <c r="K199">
        <v>25</v>
      </c>
      <c r="L199">
        <f t="shared" si="37"/>
        <v>7.4752000000000001</v>
      </c>
      <c r="M199" s="14">
        <f t="shared" si="38"/>
        <v>2.0790773759999999</v>
      </c>
      <c r="N199" s="14">
        <f t="shared" si="39"/>
        <v>4.0734073760000005</v>
      </c>
    </row>
    <row r="200" spans="2:14" x14ac:dyDescent="0.35">
      <c r="B200" s="16">
        <v>45040</v>
      </c>
      <c r="C200" s="16" t="s">
        <v>120</v>
      </c>
      <c r="D200" s="16" t="s">
        <v>72</v>
      </c>
      <c r="E200">
        <v>11.2</v>
      </c>
      <c r="F200">
        <v>18.3</v>
      </c>
      <c r="G200" s="23">
        <v>0.1</v>
      </c>
      <c r="H200" s="23">
        <v>9.5</v>
      </c>
      <c r="I200" s="14">
        <f t="shared" si="33"/>
        <v>3.8152400000000002</v>
      </c>
      <c r="J200">
        <v>25</v>
      </c>
      <c r="K200">
        <v>22</v>
      </c>
      <c r="L200">
        <f t="shared" si="37"/>
        <v>0.30719999999999997</v>
      </c>
      <c r="M200" s="14">
        <f t="shared" si="38"/>
        <v>8.5441535999999985E-2</v>
      </c>
      <c r="N200" s="14">
        <f t="shared" si="39"/>
        <v>3.900681536</v>
      </c>
    </row>
    <row r="201" spans="2:14" x14ac:dyDescent="0.35">
      <c r="B201" s="16">
        <v>45041</v>
      </c>
      <c r="C201" s="16" t="s">
        <v>120</v>
      </c>
      <c r="D201" s="16" t="s">
        <v>75</v>
      </c>
      <c r="E201">
        <v>18.3</v>
      </c>
      <c r="F201">
        <v>17.8</v>
      </c>
      <c r="G201" s="23">
        <v>1.9</v>
      </c>
      <c r="H201" s="23">
        <v>6.7</v>
      </c>
      <c r="I201" s="14">
        <f t="shared" si="33"/>
        <v>4.8124050000000009</v>
      </c>
      <c r="J201">
        <v>22</v>
      </c>
      <c r="K201">
        <v>45</v>
      </c>
      <c r="L201">
        <f t="shared" si="37"/>
        <v>0</v>
      </c>
      <c r="M201" s="14">
        <f t="shared" si="38"/>
        <v>0</v>
      </c>
      <c r="N201" s="14">
        <f t="shared" si="39"/>
        <v>4.8124050000000009</v>
      </c>
    </row>
    <row r="202" spans="2:14" x14ac:dyDescent="0.35">
      <c r="B202" s="16">
        <v>45042</v>
      </c>
      <c r="C202" s="16" t="s">
        <v>120</v>
      </c>
      <c r="D202" s="16" t="s">
        <v>76</v>
      </c>
      <c r="E202">
        <v>14.8</v>
      </c>
      <c r="F202">
        <v>10</v>
      </c>
      <c r="G202" s="23">
        <v>4.7</v>
      </c>
      <c r="H202" s="23">
        <v>3.9</v>
      </c>
      <c r="I202" s="14">
        <f t="shared" si="33"/>
        <v>2.6446549999999998</v>
      </c>
      <c r="J202">
        <v>51</v>
      </c>
      <c r="K202">
        <v>61</v>
      </c>
      <c r="L202">
        <f t="shared" si="37"/>
        <v>0</v>
      </c>
      <c r="M202" s="14">
        <f t="shared" si="38"/>
        <v>0</v>
      </c>
      <c r="N202" s="14">
        <f t="shared" si="39"/>
        <v>2.6446549999999998</v>
      </c>
    </row>
    <row r="203" spans="2:14" x14ac:dyDescent="0.35">
      <c r="B203" s="16">
        <v>45043</v>
      </c>
      <c r="C203" s="16" t="s">
        <v>120</v>
      </c>
      <c r="D203" s="16" t="s">
        <v>77</v>
      </c>
      <c r="E203">
        <v>6.5</v>
      </c>
      <c r="F203">
        <v>20.6</v>
      </c>
      <c r="G203" s="23">
        <v>0</v>
      </c>
      <c r="H203" s="23">
        <v>13.7</v>
      </c>
      <c r="I203" s="14">
        <f t="shared" si="33"/>
        <v>2.9914950000000009</v>
      </c>
      <c r="J203">
        <v>51</v>
      </c>
      <c r="K203">
        <v>22</v>
      </c>
      <c r="L203">
        <f t="shared" si="37"/>
        <v>2.9695999999999998</v>
      </c>
      <c r="M203" s="14">
        <f t="shared" si="38"/>
        <v>0.82593484799999994</v>
      </c>
      <c r="N203" s="14">
        <f t="shared" si="39"/>
        <v>3.8174298480000006</v>
      </c>
    </row>
    <row r="204" spans="2:14" x14ac:dyDescent="0.35">
      <c r="B204" s="16">
        <v>45044</v>
      </c>
      <c r="C204" s="16" t="s">
        <v>120</v>
      </c>
      <c r="D204" s="16" t="s">
        <v>78</v>
      </c>
      <c r="E204">
        <v>9.6</v>
      </c>
      <c r="F204">
        <v>57.4</v>
      </c>
      <c r="G204" s="23">
        <v>0.4</v>
      </c>
      <c r="H204" s="23">
        <v>53.2</v>
      </c>
      <c r="I204" s="14">
        <f t="shared" si="33"/>
        <v>1.820909999999998</v>
      </c>
      <c r="J204">
        <v>51</v>
      </c>
      <c r="K204">
        <v>74</v>
      </c>
      <c r="L204">
        <f t="shared" si="37"/>
        <v>0</v>
      </c>
      <c r="M204" s="14">
        <f t="shared" si="38"/>
        <v>0</v>
      </c>
      <c r="N204" s="14">
        <f t="shared" si="39"/>
        <v>1.820909999999998</v>
      </c>
    </row>
    <row r="205" spans="2:14" x14ac:dyDescent="0.35">
      <c r="B205" s="16">
        <v>45045</v>
      </c>
      <c r="C205" s="16" t="s">
        <v>120</v>
      </c>
      <c r="D205" s="16" t="s">
        <v>57</v>
      </c>
      <c r="E205">
        <v>14.1</v>
      </c>
      <c r="F205">
        <v>15.7</v>
      </c>
      <c r="G205" s="23">
        <v>0.8</v>
      </c>
      <c r="H205" s="23">
        <v>1.3</v>
      </c>
      <c r="I205" s="14">
        <f t="shared" si="33"/>
        <v>6.2431199999999993</v>
      </c>
      <c r="J205">
        <v>50</v>
      </c>
      <c r="K205">
        <v>40</v>
      </c>
      <c r="L205">
        <f t="shared" si="37"/>
        <v>1.024</v>
      </c>
      <c r="M205" s="14">
        <f t="shared" si="38"/>
        <v>0.28480511999999997</v>
      </c>
      <c r="N205" s="14">
        <f t="shared" si="39"/>
        <v>6.527925119999999</v>
      </c>
    </row>
    <row r="206" spans="2:14" x14ac:dyDescent="0.35">
      <c r="B206" s="16">
        <v>45046</v>
      </c>
      <c r="C206" s="16" t="s">
        <v>120</v>
      </c>
      <c r="D206" s="16" t="s">
        <v>58</v>
      </c>
      <c r="E206">
        <v>13.2</v>
      </c>
      <c r="F206">
        <v>18.2</v>
      </c>
      <c r="G206" s="23">
        <v>1.7</v>
      </c>
      <c r="H206" s="23">
        <v>7.9</v>
      </c>
      <c r="I206" s="14">
        <f t="shared" si="33"/>
        <v>4.4655649999999998</v>
      </c>
      <c r="J206">
        <v>65</v>
      </c>
      <c r="K206">
        <v>22</v>
      </c>
      <c r="L206">
        <f t="shared" si="37"/>
        <v>4.4032</v>
      </c>
      <c r="M206" s="14">
        <f t="shared" si="38"/>
        <v>1.2246620159999999</v>
      </c>
      <c r="N206" s="14">
        <f t="shared" si="39"/>
        <v>5.6902270159999997</v>
      </c>
    </row>
    <row r="207" spans="2:14" x14ac:dyDescent="0.35">
      <c r="B207" s="16">
        <v>45047</v>
      </c>
      <c r="C207" s="16" t="s">
        <v>5</v>
      </c>
      <c r="D207" s="16" t="s">
        <v>72</v>
      </c>
      <c r="E207">
        <v>15.2</v>
      </c>
      <c r="F207">
        <v>23.3</v>
      </c>
      <c r="G207" s="23">
        <v>0</v>
      </c>
      <c r="H207" s="23">
        <v>12.3</v>
      </c>
      <c r="I207" s="14">
        <f t="shared" si="33"/>
        <v>4.76905</v>
      </c>
      <c r="J207">
        <v>45</v>
      </c>
      <c r="K207">
        <v>22</v>
      </c>
      <c r="L207">
        <f t="shared" si="37"/>
        <v>2.3552</v>
      </c>
      <c r="M207" s="14">
        <f t="shared" si="38"/>
        <v>0.65505177599999997</v>
      </c>
      <c r="N207" s="14">
        <f t="shared" si="39"/>
        <v>5.4241017759999997</v>
      </c>
    </row>
    <row r="208" spans="2:14" x14ac:dyDescent="0.35">
      <c r="B208" s="16">
        <v>45048</v>
      </c>
      <c r="C208" s="16" t="s">
        <v>5</v>
      </c>
      <c r="D208" s="16" t="s">
        <v>75</v>
      </c>
      <c r="E208">
        <v>14.7</v>
      </c>
      <c r="F208">
        <v>38.200000000000003</v>
      </c>
      <c r="G208" s="23">
        <v>4.2</v>
      </c>
      <c r="H208" s="23">
        <v>30.4</v>
      </c>
      <c r="I208" s="14">
        <f t="shared" si="33"/>
        <v>3.3816900000000016</v>
      </c>
      <c r="J208">
        <v>45</v>
      </c>
      <c r="K208">
        <v>35</v>
      </c>
      <c r="L208">
        <f t="shared" si="37"/>
        <v>1.024</v>
      </c>
      <c r="M208" s="14">
        <f t="shared" si="38"/>
        <v>0.28480511999999997</v>
      </c>
      <c r="N208" s="14">
        <f t="shared" si="39"/>
        <v>3.6664951200000018</v>
      </c>
    </row>
    <row r="209" spans="2:14" x14ac:dyDescent="0.35">
      <c r="B209" s="16">
        <v>45049</v>
      </c>
      <c r="C209" s="16" t="s">
        <v>5</v>
      </c>
      <c r="D209" s="16" t="s">
        <v>76</v>
      </c>
      <c r="E209">
        <v>22.3</v>
      </c>
      <c r="F209">
        <v>28.6</v>
      </c>
      <c r="G209" s="23">
        <v>1.1000000000000001</v>
      </c>
      <c r="H209" s="23">
        <v>8.4</v>
      </c>
      <c r="I209" s="14">
        <f t="shared" si="33"/>
        <v>8.7577100000000012</v>
      </c>
      <c r="J209">
        <v>22</v>
      </c>
      <c r="K209">
        <v>22</v>
      </c>
      <c r="L209">
        <f t="shared" si="37"/>
        <v>0</v>
      </c>
      <c r="M209" s="14">
        <f t="shared" si="38"/>
        <v>0</v>
      </c>
      <c r="N209" s="14">
        <f t="shared" si="39"/>
        <v>8.7577100000000012</v>
      </c>
    </row>
    <row r="210" spans="2:14" x14ac:dyDescent="0.35">
      <c r="B210" s="16">
        <v>45050</v>
      </c>
      <c r="C210" s="16" t="s">
        <v>5</v>
      </c>
      <c r="D210" s="16" t="s">
        <v>77</v>
      </c>
      <c r="E210">
        <v>16.7</v>
      </c>
      <c r="F210">
        <v>25.9</v>
      </c>
      <c r="G210" s="23">
        <v>1.3</v>
      </c>
      <c r="H210" s="23">
        <v>17.7</v>
      </c>
      <c r="I210" s="14">
        <f t="shared" si="33"/>
        <v>3.5551099999999995</v>
      </c>
      <c r="J210">
        <v>22</v>
      </c>
      <c r="K210">
        <v>48</v>
      </c>
      <c r="L210">
        <f t="shared" si="37"/>
        <v>0</v>
      </c>
      <c r="M210" s="14">
        <f t="shared" si="38"/>
        <v>0</v>
      </c>
      <c r="N210" s="14">
        <f t="shared" si="39"/>
        <v>3.5551099999999995</v>
      </c>
    </row>
    <row r="211" spans="2:14" x14ac:dyDescent="0.35">
      <c r="B211" s="16">
        <v>45051</v>
      </c>
      <c r="C211" s="16" t="s">
        <v>5</v>
      </c>
      <c r="D211" s="16" t="s">
        <v>78</v>
      </c>
      <c r="E211">
        <v>15.5</v>
      </c>
      <c r="F211">
        <v>46.6</v>
      </c>
      <c r="G211" s="23">
        <v>0.8</v>
      </c>
      <c r="H211" s="23">
        <v>32.200000000000003</v>
      </c>
      <c r="I211" s="14">
        <f t="shared" si="33"/>
        <v>6.2431199999999993</v>
      </c>
      <c r="J211">
        <v>22</v>
      </c>
      <c r="K211">
        <v>22</v>
      </c>
      <c r="L211">
        <f t="shared" si="37"/>
        <v>0</v>
      </c>
      <c r="M211" s="14">
        <f t="shared" si="38"/>
        <v>0</v>
      </c>
      <c r="N211" s="14">
        <f t="shared" si="39"/>
        <v>6.2431199999999993</v>
      </c>
    </row>
    <row r="212" spans="2:14" x14ac:dyDescent="0.35">
      <c r="B212" s="16">
        <v>45052</v>
      </c>
      <c r="C212" s="16" t="s">
        <v>5</v>
      </c>
      <c r="D212" s="16" t="s">
        <v>57</v>
      </c>
      <c r="E212">
        <v>9</v>
      </c>
      <c r="F212">
        <v>20.399999999999999</v>
      </c>
      <c r="G212" s="23">
        <v>0</v>
      </c>
      <c r="H212" s="23">
        <v>13.5</v>
      </c>
      <c r="I212" s="14">
        <f t="shared" si="33"/>
        <v>2.9914949999999991</v>
      </c>
      <c r="J212">
        <v>70</v>
      </c>
      <c r="K212">
        <v>22</v>
      </c>
      <c r="L212">
        <f t="shared" si="37"/>
        <v>4.9151999999999996</v>
      </c>
      <c r="M212" s="14">
        <f t="shared" si="38"/>
        <v>1.3670645759999998</v>
      </c>
      <c r="N212" s="14">
        <f t="shared" si="39"/>
        <v>4.3585595759999993</v>
      </c>
    </row>
    <row r="213" spans="2:14" x14ac:dyDescent="0.35">
      <c r="B213" s="16">
        <v>45053</v>
      </c>
      <c r="C213" s="16" t="s">
        <v>5</v>
      </c>
      <c r="D213" s="16" t="s">
        <v>58</v>
      </c>
      <c r="E213">
        <v>20.8</v>
      </c>
      <c r="F213">
        <v>25.9</v>
      </c>
      <c r="G213" s="23">
        <v>0.5</v>
      </c>
      <c r="H213" s="23">
        <v>9.6</v>
      </c>
      <c r="I213" s="14">
        <f t="shared" si="33"/>
        <v>7.0668649999999982</v>
      </c>
      <c r="J213">
        <v>35</v>
      </c>
      <c r="K213">
        <v>22</v>
      </c>
      <c r="L213">
        <f t="shared" si="37"/>
        <v>1.3311999999999999</v>
      </c>
      <c r="M213" s="14">
        <f t="shared" si="38"/>
        <v>0.37024665599999995</v>
      </c>
      <c r="N213" s="14">
        <f t="shared" si="39"/>
        <v>7.4371116559999981</v>
      </c>
    </row>
    <row r="214" spans="2:14" x14ac:dyDescent="0.35">
      <c r="B214" s="16">
        <v>45054</v>
      </c>
      <c r="C214" s="16" t="s">
        <v>5</v>
      </c>
      <c r="D214" s="16" t="s">
        <v>72</v>
      </c>
      <c r="E214">
        <v>5.8</v>
      </c>
      <c r="F214">
        <v>29.1</v>
      </c>
      <c r="G214" s="23">
        <v>1.1000000000000001</v>
      </c>
      <c r="H214" s="23">
        <v>27.4</v>
      </c>
      <c r="I214" s="14">
        <f t="shared" si="33"/>
        <v>0.73703500000000122</v>
      </c>
      <c r="J214">
        <v>98</v>
      </c>
      <c r="K214">
        <v>22</v>
      </c>
      <c r="L214">
        <f t="shared" si="37"/>
        <v>7.7824</v>
      </c>
      <c r="M214" s="14">
        <f t="shared" si="38"/>
        <v>2.1645189119999997</v>
      </c>
      <c r="N214" s="14">
        <f t="shared" si="39"/>
        <v>2.9015539120000007</v>
      </c>
    </row>
    <row r="215" spans="2:14" x14ac:dyDescent="0.35">
      <c r="B215" s="16">
        <v>45055</v>
      </c>
      <c r="C215" s="16" t="s">
        <v>5</v>
      </c>
      <c r="D215" s="16" t="s">
        <v>75</v>
      </c>
      <c r="E215">
        <v>12.8</v>
      </c>
      <c r="F215">
        <v>22.1</v>
      </c>
      <c r="G215" s="23">
        <v>0.1</v>
      </c>
      <c r="H215" s="23">
        <v>12.9</v>
      </c>
      <c r="I215" s="14">
        <f t="shared" si="33"/>
        <v>3.9886600000000003</v>
      </c>
      <c r="J215">
        <v>50</v>
      </c>
      <c r="K215">
        <v>22</v>
      </c>
      <c r="L215">
        <f t="shared" si="37"/>
        <v>2.8672000000000004</v>
      </c>
      <c r="M215" s="14">
        <f t="shared" si="38"/>
        <v>0.79745433600000004</v>
      </c>
      <c r="N215" s="14">
        <f t="shared" si="39"/>
        <v>4.7861143360000007</v>
      </c>
    </row>
    <row r="216" spans="2:14" x14ac:dyDescent="0.35">
      <c r="B216" s="16">
        <v>45056</v>
      </c>
      <c r="C216" s="16" t="s">
        <v>5</v>
      </c>
      <c r="D216" s="16" t="s">
        <v>76</v>
      </c>
      <c r="E216">
        <v>13.8</v>
      </c>
      <c r="F216">
        <v>23.5</v>
      </c>
      <c r="G216" s="23">
        <v>0.1</v>
      </c>
      <c r="H216" s="23">
        <v>13.3</v>
      </c>
      <c r="I216" s="14">
        <f t="shared" si="33"/>
        <v>4.4222099999999998</v>
      </c>
      <c r="J216">
        <v>22</v>
      </c>
      <c r="K216">
        <v>22</v>
      </c>
      <c r="L216">
        <f t="shared" si="37"/>
        <v>0</v>
      </c>
      <c r="M216" s="14">
        <f t="shared" si="38"/>
        <v>0</v>
      </c>
      <c r="N216" s="14">
        <f t="shared" si="39"/>
        <v>4.4222099999999998</v>
      </c>
    </row>
    <row r="217" spans="2:14" x14ac:dyDescent="0.35">
      <c r="B217" s="16">
        <v>45057</v>
      </c>
      <c r="C217" s="16" t="s">
        <v>5</v>
      </c>
      <c r="D217" s="16" t="s">
        <v>77</v>
      </c>
      <c r="E217">
        <v>15.9</v>
      </c>
      <c r="F217">
        <v>22.2</v>
      </c>
      <c r="G217" s="23">
        <v>5.2</v>
      </c>
      <c r="H217" s="23">
        <v>14.7</v>
      </c>
      <c r="I217" s="14">
        <f t="shared" si="33"/>
        <v>3.2516249999999998</v>
      </c>
      <c r="J217">
        <v>82</v>
      </c>
      <c r="K217">
        <v>34</v>
      </c>
      <c r="L217">
        <f t="shared" si="37"/>
        <v>4.9151999999999996</v>
      </c>
      <c r="M217" s="14">
        <f t="shared" si="38"/>
        <v>1.3670645759999998</v>
      </c>
      <c r="N217" s="14">
        <f t="shared" si="39"/>
        <v>4.6186895759999995</v>
      </c>
    </row>
    <row r="218" spans="2:14" x14ac:dyDescent="0.35">
      <c r="B218" s="16">
        <v>45058</v>
      </c>
      <c r="C218" s="16" t="s">
        <v>5</v>
      </c>
      <c r="D218" s="16" t="s">
        <v>78</v>
      </c>
      <c r="E218">
        <v>8.5</v>
      </c>
      <c r="F218">
        <v>16.100000000000001</v>
      </c>
      <c r="G218" s="23">
        <v>0</v>
      </c>
      <c r="H218" s="23">
        <v>9</v>
      </c>
      <c r="I218" s="14">
        <f t="shared" si="33"/>
        <v>3.0782050000000005</v>
      </c>
      <c r="J218">
        <v>22</v>
      </c>
      <c r="K218">
        <v>22</v>
      </c>
      <c r="L218">
        <f t="shared" si="37"/>
        <v>0</v>
      </c>
      <c r="M218" s="14">
        <f t="shared" si="38"/>
        <v>0</v>
      </c>
      <c r="N218" s="14">
        <f t="shared" si="39"/>
        <v>3.0782050000000005</v>
      </c>
    </row>
    <row r="219" spans="2:14" x14ac:dyDescent="0.35">
      <c r="B219" s="16">
        <v>45059</v>
      </c>
      <c r="C219" s="16" t="s">
        <v>5</v>
      </c>
      <c r="D219" s="16" t="s">
        <v>57</v>
      </c>
      <c r="E219">
        <v>20.3</v>
      </c>
      <c r="F219">
        <v>49.7</v>
      </c>
      <c r="G219" s="23">
        <v>1.1000000000000001</v>
      </c>
      <c r="H219" s="23">
        <v>34.9</v>
      </c>
      <c r="I219" s="14">
        <f t="shared" si="33"/>
        <v>6.4165400000000021</v>
      </c>
      <c r="J219">
        <v>22</v>
      </c>
      <c r="K219">
        <v>35</v>
      </c>
      <c r="L219">
        <f t="shared" si="37"/>
        <v>0</v>
      </c>
      <c r="M219" s="14">
        <f t="shared" si="38"/>
        <v>0</v>
      </c>
      <c r="N219" s="14">
        <f t="shared" si="39"/>
        <v>6.4165400000000021</v>
      </c>
    </row>
    <row r="220" spans="2:14" x14ac:dyDescent="0.35">
      <c r="B220" s="16">
        <v>45060</v>
      </c>
      <c r="C220" s="16" t="s">
        <v>5</v>
      </c>
      <c r="D220" s="16" t="s">
        <v>58</v>
      </c>
      <c r="E220">
        <v>18.7</v>
      </c>
      <c r="F220">
        <v>23.8</v>
      </c>
      <c r="G220" s="23">
        <v>0.2</v>
      </c>
      <c r="H220" s="23">
        <v>6.6</v>
      </c>
      <c r="I220" s="14">
        <f t="shared" si="33"/>
        <v>7.4570600000000011</v>
      </c>
      <c r="J220">
        <v>22</v>
      </c>
      <c r="K220">
        <v>22</v>
      </c>
      <c r="L220">
        <f t="shared" si="37"/>
        <v>0</v>
      </c>
      <c r="M220" s="14">
        <f t="shared" si="38"/>
        <v>0</v>
      </c>
      <c r="N220" s="14">
        <f t="shared" si="39"/>
        <v>7.4570600000000011</v>
      </c>
    </row>
    <row r="221" spans="2:14" x14ac:dyDescent="0.35">
      <c r="B221" s="16">
        <v>45061</v>
      </c>
      <c r="C221" s="16" t="s">
        <v>5</v>
      </c>
      <c r="D221" s="16" t="s">
        <v>72</v>
      </c>
      <c r="E221">
        <v>21.8</v>
      </c>
      <c r="F221">
        <v>38.4</v>
      </c>
      <c r="G221" s="23">
        <v>0.1</v>
      </c>
      <c r="H221" s="23">
        <v>21</v>
      </c>
      <c r="I221" s="14">
        <f t="shared" si="33"/>
        <v>7.5437699999999994</v>
      </c>
      <c r="J221">
        <v>22</v>
      </c>
      <c r="K221">
        <v>22</v>
      </c>
      <c r="L221">
        <f t="shared" si="37"/>
        <v>0</v>
      </c>
      <c r="M221" s="14">
        <f t="shared" si="38"/>
        <v>0</v>
      </c>
      <c r="N221" s="14">
        <f t="shared" si="39"/>
        <v>7.5437699999999994</v>
      </c>
    </row>
    <row r="222" spans="2:14" x14ac:dyDescent="0.35">
      <c r="B222" s="16">
        <v>45062</v>
      </c>
      <c r="C222" s="16" t="s">
        <v>5</v>
      </c>
      <c r="D222" s="16" t="s">
        <v>75</v>
      </c>
      <c r="E222">
        <v>19</v>
      </c>
      <c r="F222">
        <v>26.9</v>
      </c>
      <c r="G222" s="23">
        <v>0.1</v>
      </c>
      <c r="H222" s="23">
        <v>11.3</v>
      </c>
      <c r="I222" s="14">
        <f t="shared" si="33"/>
        <v>6.7633799999999988</v>
      </c>
      <c r="J222">
        <v>22</v>
      </c>
      <c r="K222">
        <v>22</v>
      </c>
      <c r="L222">
        <f t="shared" si="37"/>
        <v>0</v>
      </c>
      <c r="M222" s="14">
        <f t="shared" si="38"/>
        <v>0</v>
      </c>
      <c r="N222" s="14">
        <f t="shared" si="39"/>
        <v>6.7633799999999988</v>
      </c>
    </row>
    <row r="223" spans="2:14" x14ac:dyDescent="0.35">
      <c r="B223" s="16">
        <v>45063</v>
      </c>
      <c r="C223" s="16" t="s">
        <v>5</v>
      </c>
      <c r="D223" s="16" t="s">
        <v>76</v>
      </c>
      <c r="E223">
        <v>15.5</v>
      </c>
      <c r="F223">
        <v>20.399999999999999</v>
      </c>
      <c r="G223" s="23">
        <v>0.1</v>
      </c>
      <c r="H223" s="23">
        <v>8.6</v>
      </c>
      <c r="I223" s="14">
        <f t="shared" si="33"/>
        <v>5.1158899999999994</v>
      </c>
      <c r="J223">
        <v>22</v>
      </c>
      <c r="K223">
        <v>22</v>
      </c>
      <c r="L223">
        <f t="shared" si="37"/>
        <v>0</v>
      </c>
      <c r="M223" s="14">
        <f t="shared" si="38"/>
        <v>0</v>
      </c>
      <c r="N223" s="14">
        <f t="shared" si="39"/>
        <v>5.1158899999999994</v>
      </c>
    </row>
    <row r="224" spans="2:14" x14ac:dyDescent="0.35">
      <c r="B224" s="16">
        <v>45064</v>
      </c>
      <c r="C224" s="16" t="s">
        <v>5</v>
      </c>
      <c r="D224" s="16" t="s">
        <v>77</v>
      </c>
      <c r="E224">
        <v>16.8</v>
      </c>
      <c r="F224">
        <v>46.6</v>
      </c>
      <c r="G224" s="23">
        <v>2.6</v>
      </c>
      <c r="H224" s="23">
        <v>35</v>
      </c>
      <c r="I224" s="14">
        <f t="shared" si="33"/>
        <v>5.0291800000000002</v>
      </c>
      <c r="J224">
        <v>40</v>
      </c>
      <c r="K224">
        <v>22</v>
      </c>
      <c r="L224">
        <f t="shared" si="37"/>
        <v>1.8431999999999999</v>
      </c>
      <c r="M224" s="14">
        <f t="shared" si="38"/>
        <v>0.51264921600000002</v>
      </c>
      <c r="N224" s="14">
        <f t="shared" si="39"/>
        <v>5.541829216</v>
      </c>
    </row>
    <row r="225" spans="2:14" x14ac:dyDescent="0.35">
      <c r="B225" s="16">
        <v>45065</v>
      </c>
      <c r="C225" s="16" t="s">
        <v>5</v>
      </c>
      <c r="D225" s="16" t="s">
        <v>78</v>
      </c>
      <c r="E225">
        <v>14.9</v>
      </c>
      <c r="F225">
        <v>23.5</v>
      </c>
      <c r="G225" s="23">
        <v>0.1</v>
      </c>
      <c r="H225" s="23">
        <v>12.4</v>
      </c>
      <c r="I225" s="14">
        <f t="shared" si="33"/>
        <v>4.812405</v>
      </c>
      <c r="J225">
        <v>40</v>
      </c>
      <c r="K225">
        <v>22</v>
      </c>
      <c r="L225">
        <f t="shared" si="37"/>
        <v>1.8431999999999999</v>
      </c>
      <c r="M225" s="14">
        <f t="shared" si="38"/>
        <v>0.51264921600000002</v>
      </c>
      <c r="N225" s="14">
        <f t="shared" si="39"/>
        <v>5.3250542159999998</v>
      </c>
    </row>
    <row r="226" spans="2:14" x14ac:dyDescent="0.35">
      <c r="B226" s="16">
        <v>45066</v>
      </c>
      <c r="C226" s="16" t="s">
        <v>5</v>
      </c>
      <c r="D226" s="16" t="s">
        <v>57</v>
      </c>
      <c r="E226">
        <v>27</v>
      </c>
      <c r="F226">
        <v>21.6</v>
      </c>
      <c r="G226" s="23">
        <v>4.5999999999999996</v>
      </c>
      <c r="H226" s="23">
        <v>5.6</v>
      </c>
      <c r="I226" s="14">
        <f t="shared" si="33"/>
        <v>6.9367999999999999</v>
      </c>
      <c r="J226">
        <v>22</v>
      </c>
      <c r="K226">
        <v>56</v>
      </c>
      <c r="L226">
        <f t="shared" si="37"/>
        <v>0</v>
      </c>
      <c r="M226" s="14">
        <f t="shared" si="38"/>
        <v>0</v>
      </c>
      <c r="N226" s="14">
        <f t="shared" si="39"/>
        <v>6.9367999999999999</v>
      </c>
    </row>
    <row r="227" spans="2:14" x14ac:dyDescent="0.35">
      <c r="B227" s="16">
        <v>45067</v>
      </c>
      <c r="C227" s="16" t="s">
        <v>5</v>
      </c>
      <c r="D227" s="16" t="s">
        <v>58</v>
      </c>
      <c r="E227">
        <v>25.5</v>
      </c>
      <c r="F227">
        <v>15.8</v>
      </c>
      <c r="G227" s="23">
        <v>4.5</v>
      </c>
      <c r="H227" s="23">
        <v>1.2</v>
      </c>
      <c r="I227" s="14">
        <f t="shared" si="33"/>
        <v>6.3298300000000003</v>
      </c>
      <c r="J227">
        <v>40</v>
      </c>
      <c r="K227">
        <v>84</v>
      </c>
      <c r="L227">
        <f t="shared" si="37"/>
        <v>0</v>
      </c>
      <c r="M227" s="14">
        <f t="shared" si="38"/>
        <v>0</v>
      </c>
      <c r="N227" s="14">
        <f t="shared" si="39"/>
        <v>6.3298300000000003</v>
      </c>
    </row>
    <row r="228" spans="2:14" x14ac:dyDescent="0.35">
      <c r="B228" s="16">
        <v>45072</v>
      </c>
      <c r="C228" s="16" t="s">
        <v>5</v>
      </c>
      <c r="D228" s="16" t="s">
        <v>78</v>
      </c>
      <c r="E228">
        <v>26.3</v>
      </c>
      <c r="F228">
        <v>17.7</v>
      </c>
      <c r="G228" s="23">
        <v>4.5999999999999996</v>
      </c>
      <c r="H228" s="23">
        <v>1.6</v>
      </c>
      <c r="I228" s="14">
        <f t="shared" si="33"/>
        <v>6.980154999999999</v>
      </c>
      <c r="J228">
        <v>22</v>
      </c>
      <c r="K228">
        <v>77</v>
      </c>
      <c r="L228">
        <f t="shared" si="37"/>
        <v>0</v>
      </c>
      <c r="M228" s="14">
        <f t="shared" si="38"/>
        <v>0</v>
      </c>
      <c r="N228" s="14">
        <f t="shared" si="39"/>
        <v>6.980154999999999</v>
      </c>
    </row>
    <row r="229" spans="2:14" x14ac:dyDescent="0.35">
      <c r="B229" s="16">
        <v>45073</v>
      </c>
      <c r="C229" s="16" t="s">
        <v>5</v>
      </c>
      <c r="D229" s="16" t="s">
        <v>57</v>
      </c>
      <c r="E229">
        <v>27.3</v>
      </c>
      <c r="F229">
        <f>25-6.71</f>
        <v>18.29</v>
      </c>
      <c r="G229" s="23">
        <f>1.7+6.71</f>
        <v>8.41</v>
      </c>
      <c r="H229" s="23">
        <v>1.3</v>
      </c>
      <c r="I229" s="14">
        <f t="shared" si="33"/>
        <v>7.3660144999999995</v>
      </c>
      <c r="J229">
        <v>22</v>
      </c>
      <c r="K229">
        <v>63</v>
      </c>
      <c r="L229">
        <f t="shared" si="37"/>
        <v>0</v>
      </c>
      <c r="M229" s="14">
        <f t="shared" si="38"/>
        <v>0</v>
      </c>
      <c r="N229" s="14">
        <f t="shared" si="39"/>
        <v>7.3660144999999995</v>
      </c>
    </row>
    <row r="230" spans="2:14" x14ac:dyDescent="0.35">
      <c r="B230" s="16">
        <v>45074</v>
      </c>
      <c r="C230" s="16" t="s">
        <v>5</v>
      </c>
      <c r="D230" s="16" t="s">
        <v>58</v>
      </c>
      <c r="E230">
        <v>15.8</v>
      </c>
      <c r="F230">
        <v>13</v>
      </c>
      <c r="G230" s="23">
        <v>0.2</v>
      </c>
      <c r="H230" s="23">
        <v>1</v>
      </c>
      <c r="I230" s="14">
        <f t="shared" si="33"/>
        <v>5.2026000000000003</v>
      </c>
      <c r="J230">
        <v>22</v>
      </c>
      <c r="K230">
        <v>70</v>
      </c>
      <c r="L230">
        <f t="shared" si="37"/>
        <v>0</v>
      </c>
      <c r="M230" s="14">
        <f t="shared" si="38"/>
        <v>0</v>
      </c>
      <c r="N230" s="14">
        <f t="shared" si="39"/>
        <v>5.2026000000000003</v>
      </c>
    </row>
    <row r="231" spans="2:14" x14ac:dyDescent="0.35">
      <c r="B231" s="16">
        <v>45075</v>
      </c>
      <c r="C231" s="16" t="s">
        <v>5</v>
      </c>
      <c r="D231" s="16" t="s">
        <v>72</v>
      </c>
      <c r="E231">
        <v>24.7</v>
      </c>
      <c r="F231">
        <f>19.6-5.08</f>
        <v>14.520000000000001</v>
      </c>
      <c r="G231" s="23">
        <f>2.1+5.08</f>
        <v>7.18</v>
      </c>
      <c r="H231" s="23">
        <v>1.2</v>
      </c>
      <c r="I231" s="14">
        <f t="shared" si="33"/>
        <v>5.7748860000000004</v>
      </c>
      <c r="J231">
        <v>22</v>
      </c>
      <c r="K231">
        <v>79</v>
      </c>
      <c r="L231">
        <f t="shared" si="37"/>
        <v>0</v>
      </c>
      <c r="M231" s="14">
        <f t="shared" si="38"/>
        <v>0</v>
      </c>
      <c r="N231" s="14">
        <f t="shared" si="39"/>
        <v>5.7748860000000004</v>
      </c>
    </row>
    <row r="232" spans="2:14" x14ac:dyDescent="0.35">
      <c r="B232" s="16">
        <v>45076</v>
      </c>
      <c r="C232" s="16" t="s">
        <v>5</v>
      </c>
      <c r="D232" s="16" t="s">
        <v>75</v>
      </c>
      <c r="E232">
        <v>11.5</v>
      </c>
      <c r="F232">
        <v>11.9</v>
      </c>
      <c r="G232" s="23">
        <v>0.1</v>
      </c>
      <c r="H232" s="23">
        <v>1.4</v>
      </c>
      <c r="I232" s="14">
        <f t="shared" si="33"/>
        <v>4.5522749999999998</v>
      </c>
      <c r="J232">
        <v>22</v>
      </c>
      <c r="K232">
        <v>59</v>
      </c>
      <c r="L232">
        <f t="shared" si="37"/>
        <v>0</v>
      </c>
      <c r="M232" s="14">
        <f t="shared" si="38"/>
        <v>0</v>
      </c>
      <c r="N232" s="14">
        <f t="shared" si="39"/>
        <v>4.5522749999999998</v>
      </c>
    </row>
    <row r="233" spans="2:14" x14ac:dyDescent="0.35">
      <c r="B233" s="16">
        <v>45077</v>
      </c>
      <c r="C233" s="16" t="s">
        <v>5</v>
      </c>
      <c r="D233" s="16" t="s">
        <v>76</v>
      </c>
      <c r="E233">
        <v>7.7</v>
      </c>
      <c r="F233">
        <v>15.9</v>
      </c>
      <c r="G233" s="23">
        <v>0</v>
      </c>
      <c r="H233" s="23">
        <v>7.4</v>
      </c>
      <c r="I233" s="14">
        <f t="shared" si="33"/>
        <v>3.6851750000000001</v>
      </c>
      <c r="J233">
        <v>22</v>
      </c>
      <c r="K233">
        <v>22</v>
      </c>
      <c r="L233">
        <f t="shared" si="37"/>
        <v>0</v>
      </c>
      <c r="M233" s="14">
        <f t="shared" si="38"/>
        <v>0</v>
      </c>
      <c r="N233" s="14">
        <f t="shared" si="39"/>
        <v>3.6851750000000001</v>
      </c>
    </row>
    <row r="234" spans="2:14" x14ac:dyDescent="0.35">
      <c r="B234" s="16">
        <v>45078</v>
      </c>
      <c r="C234" s="16" t="s">
        <v>123</v>
      </c>
      <c r="D234" s="16" t="s">
        <v>77</v>
      </c>
      <c r="E234">
        <v>11.8</v>
      </c>
      <c r="F234">
        <v>13.1</v>
      </c>
      <c r="G234" s="23">
        <v>0.1</v>
      </c>
      <c r="H234" s="23">
        <v>5.4</v>
      </c>
      <c r="I234" s="14">
        <f t="shared" si="33"/>
        <v>3.3383349999999998</v>
      </c>
      <c r="J234">
        <v>22</v>
      </c>
      <c r="K234">
        <v>45</v>
      </c>
      <c r="L234">
        <f t="shared" si="37"/>
        <v>0</v>
      </c>
      <c r="M234" s="14">
        <f t="shared" si="38"/>
        <v>0</v>
      </c>
      <c r="N234" s="14">
        <f t="shared" si="39"/>
        <v>3.3383349999999998</v>
      </c>
    </row>
    <row r="235" spans="2:14" x14ac:dyDescent="0.35">
      <c r="B235" s="16">
        <v>45079</v>
      </c>
      <c r="C235" s="16" t="s">
        <v>123</v>
      </c>
      <c r="D235" s="16" t="s">
        <v>78</v>
      </c>
      <c r="E235">
        <v>27.6</v>
      </c>
      <c r="F235">
        <v>15.4</v>
      </c>
      <c r="G235" s="23">
        <v>10.5</v>
      </c>
      <c r="H235" s="23">
        <v>4.4000000000000004</v>
      </c>
      <c r="I235" s="14">
        <f t="shared" si="33"/>
        <v>4.76905</v>
      </c>
      <c r="J235">
        <v>22</v>
      </c>
      <c r="K235">
        <v>77</v>
      </c>
      <c r="L235">
        <f t="shared" si="37"/>
        <v>0</v>
      </c>
      <c r="M235" s="14">
        <f t="shared" si="38"/>
        <v>0</v>
      </c>
      <c r="N235" s="14">
        <f t="shared" si="39"/>
        <v>4.76905</v>
      </c>
    </row>
    <row r="236" spans="2:14" x14ac:dyDescent="0.35">
      <c r="B236" s="16">
        <v>45080</v>
      </c>
      <c r="C236" s="16" t="s">
        <v>123</v>
      </c>
      <c r="D236" s="16" t="s">
        <v>57</v>
      </c>
      <c r="E236">
        <v>28.4</v>
      </c>
      <c r="F236">
        <f>19.3-8.07</f>
        <v>11.23</v>
      </c>
      <c r="G236" s="23">
        <f>7.1+8.07</f>
        <v>15.17</v>
      </c>
      <c r="H236" s="23">
        <v>0.9</v>
      </c>
      <c r="I236" s="14">
        <f t="shared" si="33"/>
        <v>4.4785715000000001</v>
      </c>
      <c r="J236">
        <v>22</v>
      </c>
      <c r="K236">
        <v>69</v>
      </c>
      <c r="L236">
        <f t="shared" si="37"/>
        <v>0</v>
      </c>
      <c r="M236" s="14">
        <f t="shared" si="38"/>
        <v>0</v>
      </c>
      <c r="N236" s="14">
        <f t="shared" si="39"/>
        <v>4.4785715000000001</v>
      </c>
    </row>
    <row r="237" spans="2:14" x14ac:dyDescent="0.35">
      <c r="B237" s="16">
        <v>45081</v>
      </c>
      <c r="C237" s="16" t="s">
        <v>123</v>
      </c>
      <c r="D237" s="16" t="s">
        <v>58</v>
      </c>
      <c r="E237">
        <v>27.4</v>
      </c>
      <c r="F237">
        <f>22.6-11.05</f>
        <v>11.55</v>
      </c>
      <c r="G237" s="23">
        <f>1.8+11.05</f>
        <v>12.850000000000001</v>
      </c>
      <c r="H237" s="23">
        <v>0.7</v>
      </c>
      <c r="I237" s="14">
        <f t="shared" si="33"/>
        <v>4.7040175000000009</v>
      </c>
      <c r="J237">
        <v>22</v>
      </c>
      <c r="K237">
        <v>69</v>
      </c>
      <c r="L237">
        <f t="shared" si="37"/>
        <v>0</v>
      </c>
      <c r="M237" s="14">
        <f t="shared" si="38"/>
        <v>0</v>
      </c>
      <c r="N237" s="14">
        <f t="shared" si="39"/>
        <v>4.7040175000000009</v>
      </c>
    </row>
    <row r="238" spans="2:14" x14ac:dyDescent="0.35">
      <c r="B238" s="16">
        <v>45082</v>
      </c>
      <c r="C238" s="16" t="s">
        <v>123</v>
      </c>
      <c r="D238" s="16" t="s">
        <v>72</v>
      </c>
      <c r="E238">
        <v>21.3</v>
      </c>
      <c r="F238">
        <v>29.6</v>
      </c>
      <c r="G238" s="23">
        <v>5.7</v>
      </c>
      <c r="H238" s="23">
        <v>17.600000000000001</v>
      </c>
      <c r="I238" s="14">
        <f t="shared" si="33"/>
        <v>5.2026000000000003</v>
      </c>
      <c r="J238">
        <v>22</v>
      </c>
      <c r="K238">
        <v>75</v>
      </c>
      <c r="L238">
        <f t="shared" si="37"/>
        <v>0</v>
      </c>
      <c r="M238" s="14">
        <f t="shared" si="38"/>
        <v>0</v>
      </c>
      <c r="N238" s="14">
        <f t="shared" si="39"/>
        <v>5.2026000000000003</v>
      </c>
    </row>
    <row r="239" spans="2:14" x14ac:dyDescent="0.35">
      <c r="B239" s="16">
        <v>45083</v>
      </c>
      <c r="C239" s="16" t="s">
        <v>123</v>
      </c>
      <c r="D239" s="16" t="s">
        <v>75</v>
      </c>
      <c r="E239">
        <v>7.1</v>
      </c>
      <c r="F239">
        <v>11.9</v>
      </c>
      <c r="G239" s="23">
        <v>0</v>
      </c>
      <c r="H239" s="23">
        <v>2.9</v>
      </c>
      <c r="I239" s="14">
        <f t="shared" si="33"/>
        <v>3.9019499999999998</v>
      </c>
      <c r="J239">
        <v>22</v>
      </c>
      <c r="K239">
        <v>22</v>
      </c>
      <c r="L239">
        <f t="shared" si="37"/>
        <v>0</v>
      </c>
      <c r="M239" s="14">
        <f t="shared" si="38"/>
        <v>0</v>
      </c>
      <c r="N239" s="14">
        <f t="shared" si="39"/>
        <v>3.9019499999999998</v>
      </c>
    </row>
    <row r="240" spans="2:14" x14ac:dyDescent="0.35">
      <c r="B240" s="16">
        <v>45084</v>
      </c>
      <c r="C240" s="16" t="s">
        <v>123</v>
      </c>
      <c r="D240" s="16" t="s">
        <v>76</v>
      </c>
      <c r="E240">
        <v>21.3</v>
      </c>
      <c r="F240">
        <v>13.7</v>
      </c>
      <c r="G240" s="23">
        <v>5.4</v>
      </c>
      <c r="H240" s="23">
        <v>5.2</v>
      </c>
      <c r="I240" s="14">
        <f t="shared" si="33"/>
        <v>3.6851750000000001</v>
      </c>
      <c r="J240">
        <v>22</v>
      </c>
      <c r="K240">
        <v>80</v>
      </c>
      <c r="L240">
        <f t="shared" si="37"/>
        <v>0</v>
      </c>
      <c r="M240" s="14">
        <f t="shared" si="38"/>
        <v>0</v>
      </c>
      <c r="N240" s="14">
        <f t="shared" si="39"/>
        <v>3.6851750000000001</v>
      </c>
    </row>
    <row r="241" spans="2:14" x14ac:dyDescent="0.35">
      <c r="B241" s="16">
        <v>45085</v>
      </c>
      <c r="C241" s="16" t="s">
        <v>123</v>
      </c>
      <c r="D241" s="16" t="s">
        <v>77</v>
      </c>
      <c r="E241">
        <v>25.4</v>
      </c>
      <c r="F241">
        <v>39.200000000000003</v>
      </c>
      <c r="G241" s="23">
        <v>7.4</v>
      </c>
      <c r="H241" s="23">
        <v>24.9</v>
      </c>
      <c r="I241" s="14">
        <f t="shared" si="33"/>
        <v>6.199765000000002</v>
      </c>
      <c r="J241">
        <v>22</v>
      </c>
      <c r="K241">
        <v>81</v>
      </c>
      <c r="L241">
        <f t="shared" si="37"/>
        <v>0</v>
      </c>
      <c r="M241" s="14">
        <f t="shared" si="38"/>
        <v>0</v>
      </c>
      <c r="N241" s="14">
        <f t="shared" si="39"/>
        <v>6.199765000000002</v>
      </c>
    </row>
    <row r="242" spans="2:14" x14ac:dyDescent="0.35">
      <c r="B242" s="16">
        <v>45086</v>
      </c>
      <c r="C242" s="16" t="s">
        <v>123</v>
      </c>
      <c r="D242" s="16" t="s">
        <v>78</v>
      </c>
      <c r="E242">
        <v>27.9</v>
      </c>
      <c r="F242">
        <v>32.700000000000003</v>
      </c>
      <c r="G242" s="23">
        <v>11.7</v>
      </c>
      <c r="H242" s="23">
        <v>18.899999999999999</v>
      </c>
      <c r="I242" s="14">
        <f t="shared" ref="I242:I285" si="40">(F242-H242)*0.43355</f>
        <v>5.9829900000000018</v>
      </c>
      <c r="J242">
        <v>22</v>
      </c>
      <c r="K242">
        <v>69</v>
      </c>
      <c r="L242">
        <f t="shared" si="37"/>
        <v>0</v>
      </c>
      <c r="M242" s="14">
        <f t="shared" si="38"/>
        <v>0</v>
      </c>
      <c r="N242" s="14">
        <f t="shared" si="39"/>
        <v>5.9829900000000018</v>
      </c>
    </row>
    <row r="243" spans="2:14" x14ac:dyDescent="0.35">
      <c r="B243" s="16">
        <v>45087</v>
      </c>
      <c r="C243" s="16" t="s">
        <v>123</v>
      </c>
      <c r="D243" s="16" t="s">
        <v>57</v>
      </c>
      <c r="E243">
        <v>23.7</v>
      </c>
      <c r="F243">
        <f>20.9-4.26</f>
        <v>16.64</v>
      </c>
      <c r="G243" s="23">
        <f>1.9+4.26</f>
        <v>6.16</v>
      </c>
      <c r="H243" s="23">
        <v>1.3</v>
      </c>
      <c r="I243" s="14">
        <f t="shared" si="40"/>
        <v>6.6506569999999998</v>
      </c>
      <c r="J243">
        <v>22</v>
      </c>
      <c r="K243">
        <v>59</v>
      </c>
      <c r="L243">
        <f t="shared" si="37"/>
        <v>0</v>
      </c>
      <c r="M243" s="14">
        <f t="shared" si="38"/>
        <v>0</v>
      </c>
      <c r="N243" s="14">
        <f t="shared" si="39"/>
        <v>6.6506569999999998</v>
      </c>
    </row>
    <row r="244" spans="2:14" x14ac:dyDescent="0.35">
      <c r="B244" s="16">
        <v>45088</v>
      </c>
      <c r="C244" s="16" t="s">
        <v>123</v>
      </c>
      <c r="D244" s="16" t="s">
        <v>58</v>
      </c>
      <c r="E244">
        <v>23.1</v>
      </c>
      <c r="F244">
        <v>15.3</v>
      </c>
      <c r="G244" s="23">
        <v>3.7</v>
      </c>
      <c r="H244" s="23">
        <v>0.9</v>
      </c>
      <c r="I244" s="14">
        <f t="shared" si="40"/>
        <v>6.2431200000000002</v>
      </c>
      <c r="J244">
        <v>22</v>
      </c>
      <c r="K244">
        <v>77</v>
      </c>
      <c r="L244">
        <f t="shared" si="37"/>
        <v>0</v>
      </c>
      <c r="M244" s="14">
        <f t="shared" si="38"/>
        <v>0</v>
      </c>
      <c r="N244" s="14">
        <f t="shared" si="39"/>
        <v>6.2431200000000002</v>
      </c>
    </row>
    <row r="245" spans="2:14" x14ac:dyDescent="0.35">
      <c r="B245" s="16">
        <v>45089</v>
      </c>
      <c r="C245" s="16" t="s">
        <v>123</v>
      </c>
      <c r="D245" s="16" t="s">
        <v>72</v>
      </c>
      <c r="E245">
        <v>19.600000000000001</v>
      </c>
      <c r="F245">
        <v>21.3</v>
      </c>
      <c r="G245" s="23">
        <v>5.4</v>
      </c>
      <c r="H245" s="23">
        <v>7</v>
      </c>
      <c r="I245" s="14">
        <f t="shared" si="40"/>
        <v>6.1997650000000002</v>
      </c>
      <c r="J245">
        <v>22</v>
      </c>
      <c r="K245">
        <v>45</v>
      </c>
      <c r="L245">
        <f t="shared" si="37"/>
        <v>0</v>
      </c>
      <c r="M245" s="14">
        <f t="shared" si="38"/>
        <v>0</v>
      </c>
      <c r="N245" s="14">
        <f t="shared" si="39"/>
        <v>6.1997650000000002</v>
      </c>
    </row>
    <row r="246" spans="2:14" x14ac:dyDescent="0.35">
      <c r="B246" s="16">
        <v>45090</v>
      </c>
      <c r="C246" s="16" t="s">
        <v>123</v>
      </c>
      <c r="D246" s="16" t="s">
        <v>75</v>
      </c>
      <c r="E246">
        <v>28</v>
      </c>
      <c r="F246">
        <v>16.2</v>
      </c>
      <c r="G246" s="23">
        <v>9.1</v>
      </c>
      <c r="H246" s="23">
        <v>2.2999999999999998</v>
      </c>
      <c r="I246" s="14">
        <f t="shared" si="40"/>
        <v>6.0263449999999992</v>
      </c>
      <c r="J246">
        <v>22</v>
      </c>
      <c r="K246">
        <v>61</v>
      </c>
      <c r="L246">
        <f t="shared" si="37"/>
        <v>0</v>
      </c>
      <c r="M246" s="14">
        <f t="shared" si="38"/>
        <v>0</v>
      </c>
      <c r="N246" s="14">
        <f t="shared" si="39"/>
        <v>6.0263449999999992</v>
      </c>
    </row>
    <row r="247" spans="2:14" x14ac:dyDescent="0.35">
      <c r="B247" s="16">
        <v>45091</v>
      </c>
      <c r="C247" s="16" t="s">
        <v>123</v>
      </c>
      <c r="D247" s="16" t="s">
        <v>76</v>
      </c>
      <c r="E247">
        <v>29.2</v>
      </c>
      <c r="F247">
        <v>31.4</v>
      </c>
      <c r="G247" s="23">
        <v>8.3000000000000007</v>
      </c>
      <c r="H247" s="23">
        <v>13.5</v>
      </c>
      <c r="I247" s="14">
        <f t="shared" si="40"/>
        <v>7.7605449999999996</v>
      </c>
      <c r="J247">
        <v>22</v>
      </c>
      <c r="K247">
        <v>54</v>
      </c>
      <c r="L247">
        <f t="shared" si="37"/>
        <v>0</v>
      </c>
      <c r="M247" s="14">
        <f t="shared" si="38"/>
        <v>0</v>
      </c>
      <c r="N247" s="14">
        <f t="shared" si="39"/>
        <v>7.7605449999999996</v>
      </c>
    </row>
    <row r="248" spans="2:14" x14ac:dyDescent="0.35">
      <c r="B248" s="16">
        <v>45092</v>
      </c>
      <c r="C248" s="16" t="s">
        <v>123</v>
      </c>
      <c r="D248" s="16" t="s">
        <v>77</v>
      </c>
      <c r="E248">
        <v>25.9</v>
      </c>
      <c r="F248">
        <v>11.4</v>
      </c>
      <c r="G248" s="23">
        <v>9</v>
      </c>
      <c r="H248" s="23">
        <v>1.3</v>
      </c>
      <c r="I248" s="14">
        <f t="shared" si="40"/>
        <v>4.3788549999999997</v>
      </c>
      <c r="J248">
        <v>22</v>
      </c>
      <c r="K248">
        <v>82</v>
      </c>
      <c r="L248">
        <f t="shared" si="37"/>
        <v>0</v>
      </c>
      <c r="M248" s="14">
        <f t="shared" si="38"/>
        <v>0</v>
      </c>
      <c r="N248" s="14">
        <f t="shared" si="39"/>
        <v>4.3788549999999997</v>
      </c>
    </row>
    <row r="249" spans="2:14" x14ac:dyDescent="0.35">
      <c r="B249" s="16">
        <v>45093</v>
      </c>
      <c r="C249" s="16" t="s">
        <v>123</v>
      </c>
      <c r="D249" s="16" t="s">
        <v>78</v>
      </c>
      <c r="E249">
        <v>26.1</v>
      </c>
      <c r="F249">
        <v>26.8</v>
      </c>
      <c r="G249" s="23">
        <v>0.8</v>
      </c>
      <c r="H249" s="23">
        <v>1.2</v>
      </c>
      <c r="I249" s="14">
        <f t="shared" si="40"/>
        <v>11.098880000000001</v>
      </c>
      <c r="J249">
        <v>22</v>
      </c>
      <c r="K249">
        <v>61</v>
      </c>
      <c r="L249">
        <f t="shared" si="37"/>
        <v>0</v>
      </c>
      <c r="M249" s="14">
        <f t="shared" si="38"/>
        <v>0</v>
      </c>
      <c r="N249" s="14">
        <f t="shared" si="39"/>
        <v>11.098880000000001</v>
      </c>
    </row>
    <row r="250" spans="2:14" x14ac:dyDescent="0.35">
      <c r="B250" s="16">
        <v>45094</v>
      </c>
      <c r="C250" s="16" t="s">
        <v>123</v>
      </c>
      <c r="D250" s="16" t="s">
        <v>57</v>
      </c>
      <c r="E250">
        <v>19.7</v>
      </c>
      <c r="F250">
        <v>22.3</v>
      </c>
      <c r="G250" s="23">
        <v>3.3</v>
      </c>
      <c r="H250" s="23">
        <v>12.7</v>
      </c>
      <c r="I250" s="14">
        <f t="shared" si="40"/>
        <v>4.1620800000000004</v>
      </c>
      <c r="J250">
        <v>22</v>
      </c>
      <c r="K250">
        <v>74</v>
      </c>
      <c r="L250">
        <f t="shared" si="37"/>
        <v>0</v>
      </c>
      <c r="M250" s="14">
        <f t="shared" si="38"/>
        <v>0</v>
      </c>
      <c r="N250" s="14">
        <f t="shared" si="39"/>
        <v>4.1620800000000004</v>
      </c>
    </row>
    <row r="251" spans="2:14" x14ac:dyDescent="0.35">
      <c r="B251" s="16">
        <v>45095</v>
      </c>
      <c r="C251" s="16" t="s">
        <v>123</v>
      </c>
      <c r="D251" s="16" t="s">
        <v>58</v>
      </c>
      <c r="E251">
        <v>13.6</v>
      </c>
      <c r="F251">
        <v>13.7</v>
      </c>
      <c r="G251" s="23">
        <v>1.6</v>
      </c>
      <c r="H251" s="23">
        <v>0.8</v>
      </c>
      <c r="I251" s="14">
        <f t="shared" si="40"/>
        <v>5.5927949999999989</v>
      </c>
      <c r="J251">
        <v>22</v>
      </c>
      <c r="K251">
        <v>39</v>
      </c>
      <c r="L251">
        <f t="shared" si="37"/>
        <v>0</v>
      </c>
      <c r="M251" s="14">
        <f t="shared" si="38"/>
        <v>0</v>
      </c>
      <c r="N251" s="14">
        <f t="shared" si="39"/>
        <v>5.5927949999999989</v>
      </c>
    </row>
    <row r="252" spans="2:14" x14ac:dyDescent="0.35">
      <c r="B252" s="16">
        <v>45096</v>
      </c>
      <c r="C252" s="16" t="s">
        <v>123</v>
      </c>
      <c r="D252" s="16" t="s">
        <v>72</v>
      </c>
      <c r="E252">
        <v>25.2</v>
      </c>
      <c r="F252">
        <v>18.600000000000001</v>
      </c>
      <c r="G252" s="23">
        <v>4.5999999999999996</v>
      </c>
      <c r="H252" s="23">
        <v>3.5</v>
      </c>
      <c r="I252" s="14">
        <f t="shared" si="40"/>
        <v>6.5466050000000005</v>
      </c>
      <c r="J252">
        <v>22</v>
      </c>
      <c r="K252">
        <v>57</v>
      </c>
      <c r="L252">
        <f t="shared" si="37"/>
        <v>0</v>
      </c>
      <c r="M252" s="14">
        <f t="shared" si="38"/>
        <v>0</v>
      </c>
      <c r="N252" s="14">
        <f t="shared" si="39"/>
        <v>6.5466050000000005</v>
      </c>
    </row>
    <row r="253" spans="2:14" x14ac:dyDescent="0.35">
      <c r="B253" s="16">
        <v>45097</v>
      </c>
      <c r="C253" s="16" t="s">
        <v>123</v>
      </c>
      <c r="D253" s="16" t="s">
        <v>75</v>
      </c>
      <c r="E253">
        <v>11.8</v>
      </c>
      <c r="F253">
        <v>17.5</v>
      </c>
      <c r="G253" s="23">
        <v>0.1</v>
      </c>
      <c r="H253" s="23">
        <v>7.9</v>
      </c>
      <c r="I253" s="14">
        <f t="shared" si="40"/>
        <v>4.1620799999999996</v>
      </c>
      <c r="J253">
        <v>50</v>
      </c>
      <c r="K253">
        <v>40</v>
      </c>
      <c r="L253">
        <f t="shared" si="37"/>
        <v>1.024</v>
      </c>
      <c r="M253" s="14">
        <f t="shared" si="38"/>
        <v>0.28480511999999997</v>
      </c>
      <c r="N253" s="14">
        <f t="shared" si="39"/>
        <v>4.4468851199999992</v>
      </c>
    </row>
    <row r="254" spans="2:14" x14ac:dyDescent="0.35">
      <c r="B254" s="16">
        <v>45098</v>
      </c>
      <c r="C254" s="16" t="s">
        <v>123</v>
      </c>
      <c r="D254" s="16" t="s">
        <v>76</v>
      </c>
      <c r="E254">
        <v>22.2</v>
      </c>
      <c r="F254">
        <v>15.9</v>
      </c>
      <c r="G254" s="23">
        <v>5.0999999999999996</v>
      </c>
      <c r="H254" s="23">
        <v>1.9</v>
      </c>
      <c r="I254" s="14">
        <f t="shared" si="40"/>
        <v>6.0697000000000001</v>
      </c>
      <c r="J254">
        <v>22</v>
      </c>
      <c r="K254">
        <v>46</v>
      </c>
      <c r="L254">
        <f t="shared" si="37"/>
        <v>0</v>
      </c>
      <c r="M254" s="14">
        <f t="shared" si="38"/>
        <v>0</v>
      </c>
      <c r="N254" s="14">
        <f t="shared" si="39"/>
        <v>6.0697000000000001</v>
      </c>
    </row>
    <row r="255" spans="2:14" x14ac:dyDescent="0.35">
      <c r="B255" s="16">
        <v>45099</v>
      </c>
      <c r="C255" s="16" t="s">
        <v>123</v>
      </c>
      <c r="D255" s="16" t="s">
        <v>77</v>
      </c>
      <c r="E255">
        <v>25.8</v>
      </c>
      <c r="F255">
        <v>24.1</v>
      </c>
      <c r="G255" s="23">
        <v>9.1999999999999993</v>
      </c>
      <c r="H255" s="23">
        <v>14.3</v>
      </c>
      <c r="I255" s="14">
        <f t="shared" si="40"/>
        <v>4.2487900000000005</v>
      </c>
      <c r="J255">
        <v>22</v>
      </c>
      <c r="K255">
        <v>73</v>
      </c>
      <c r="L255">
        <f t="shared" si="37"/>
        <v>0</v>
      </c>
      <c r="M255" s="14">
        <f t="shared" si="38"/>
        <v>0</v>
      </c>
      <c r="N255" s="14">
        <f t="shared" si="39"/>
        <v>4.2487900000000005</v>
      </c>
    </row>
    <row r="256" spans="2:14" x14ac:dyDescent="0.35">
      <c r="B256" s="16">
        <v>45100</v>
      </c>
      <c r="C256" s="16" t="s">
        <v>123</v>
      </c>
      <c r="D256" s="16" t="s">
        <v>78</v>
      </c>
      <c r="E256">
        <v>18.2</v>
      </c>
      <c r="F256">
        <v>21.8</v>
      </c>
      <c r="G256" s="23">
        <v>1.1000000000000001</v>
      </c>
      <c r="H256" s="23">
        <v>7.6</v>
      </c>
      <c r="I256" s="14">
        <f t="shared" si="40"/>
        <v>6.1564100000000002</v>
      </c>
      <c r="J256">
        <v>22</v>
      </c>
      <c r="K256">
        <v>68</v>
      </c>
      <c r="L256">
        <f t="shared" si="37"/>
        <v>0</v>
      </c>
      <c r="M256" s="14">
        <f t="shared" si="38"/>
        <v>0</v>
      </c>
      <c r="N256" s="14">
        <f t="shared" si="39"/>
        <v>6.1564100000000002</v>
      </c>
    </row>
    <row r="257" spans="2:14" x14ac:dyDescent="0.35">
      <c r="B257" s="16">
        <v>45101</v>
      </c>
      <c r="C257" s="16" t="s">
        <v>123</v>
      </c>
      <c r="D257" s="16" t="s">
        <v>57</v>
      </c>
      <c r="E257">
        <v>19.399999999999999</v>
      </c>
      <c r="F257">
        <v>17.2</v>
      </c>
      <c r="G257" s="23">
        <v>0.3</v>
      </c>
      <c r="H257" s="23">
        <v>2</v>
      </c>
      <c r="I257" s="14">
        <f t="shared" si="40"/>
        <v>6.5899599999999996</v>
      </c>
      <c r="J257">
        <v>22</v>
      </c>
      <c r="K257">
        <v>76</v>
      </c>
      <c r="L257">
        <f t="shared" si="37"/>
        <v>0</v>
      </c>
      <c r="M257" s="14">
        <f t="shared" si="38"/>
        <v>0</v>
      </c>
      <c r="N257" s="14">
        <f t="shared" si="39"/>
        <v>6.5899599999999996</v>
      </c>
    </row>
    <row r="258" spans="2:14" x14ac:dyDescent="0.35">
      <c r="B258" s="16">
        <v>45102</v>
      </c>
      <c r="C258" s="16" t="s">
        <v>123</v>
      </c>
      <c r="D258" s="16" t="s">
        <v>58</v>
      </c>
      <c r="E258">
        <v>21.5</v>
      </c>
      <c r="F258">
        <v>24.1</v>
      </c>
      <c r="G258" s="23">
        <v>0</v>
      </c>
      <c r="H258" s="23">
        <v>2.1</v>
      </c>
      <c r="I258" s="14">
        <f t="shared" si="40"/>
        <v>9.5381</v>
      </c>
      <c r="J258">
        <v>22</v>
      </c>
      <c r="K258">
        <v>52</v>
      </c>
      <c r="L258">
        <f t="shared" si="37"/>
        <v>0</v>
      </c>
      <c r="M258" s="14">
        <f t="shared" si="38"/>
        <v>0</v>
      </c>
      <c r="N258" s="14">
        <f t="shared" si="39"/>
        <v>9.5381</v>
      </c>
    </row>
    <row r="259" spans="2:14" x14ac:dyDescent="0.35">
      <c r="B259" s="16">
        <v>45103</v>
      </c>
      <c r="C259" s="16" t="s">
        <v>123</v>
      </c>
      <c r="D259" s="16" t="s">
        <v>72</v>
      </c>
      <c r="E259">
        <v>19.899999999999999</v>
      </c>
      <c r="F259">
        <v>12.4</v>
      </c>
      <c r="G259" s="23">
        <v>2.1</v>
      </c>
      <c r="H259" s="23">
        <v>1.6</v>
      </c>
      <c r="I259" s="14">
        <f t="shared" si="40"/>
        <v>4.6823399999999999</v>
      </c>
      <c r="J259">
        <v>22</v>
      </c>
      <c r="K259">
        <v>76</v>
      </c>
      <c r="L259">
        <f t="shared" si="37"/>
        <v>0</v>
      </c>
      <c r="M259" s="14">
        <f t="shared" si="38"/>
        <v>0</v>
      </c>
      <c r="N259" s="14">
        <f t="shared" si="39"/>
        <v>4.6823399999999999</v>
      </c>
    </row>
    <row r="260" spans="2:14" x14ac:dyDescent="0.35">
      <c r="B260" s="16">
        <v>45104</v>
      </c>
      <c r="C260" s="16" t="s">
        <v>123</v>
      </c>
      <c r="D260" s="16" t="s">
        <v>75</v>
      </c>
      <c r="E260">
        <v>6.7</v>
      </c>
      <c r="F260">
        <v>12.5</v>
      </c>
      <c r="G260" s="23">
        <v>0</v>
      </c>
      <c r="H260" s="23">
        <v>4.4000000000000004</v>
      </c>
      <c r="I260" s="14">
        <f t="shared" si="40"/>
        <v>3.511755</v>
      </c>
      <c r="J260">
        <v>40</v>
      </c>
      <c r="K260">
        <v>22</v>
      </c>
      <c r="L260">
        <f t="shared" si="37"/>
        <v>1.8431999999999999</v>
      </c>
      <c r="M260" s="14">
        <f t="shared" si="38"/>
        <v>0.51264921600000002</v>
      </c>
      <c r="N260" s="14">
        <f t="shared" si="39"/>
        <v>4.0244042159999998</v>
      </c>
    </row>
    <row r="261" spans="2:14" x14ac:dyDescent="0.35">
      <c r="B261" s="16">
        <v>45105</v>
      </c>
      <c r="C261" s="16" t="s">
        <v>123</v>
      </c>
      <c r="D261" s="16" t="s">
        <v>76</v>
      </c>
      <c r="E261">
        <v>10.4</v>
      </c>
      <c r="F261">
        <v>13.3</v>
      </c>
      <c r="G261" s="23">
        <v>3</v>
      </c>
      <c r="H261" s="23">
        <v>10.4</v>
      </c>
      <c r="I261" s="14">
        <f t="shared" si="40"/>
        <v>1.2572950000000001</v>
      </c>
      <c r="J261">
        <v>75</v>
      </c>
      <c r="K261">
        <v>59</v>
      </c>
      <c r="L261">
        <f t="shared" si="37"/>
        <v>1.6384000000000001</v>
      </c>
      <c r="M261" s="14">
        <f t="shared" si="38"/>
        <v>0.45568819199999999</v>
      </c>
      <c r="N261" s="14">
        <f t="shared" si="39"/>
        <v>1.712983192</v>
      </c>
    </row>
    <row r="262" spans="2:14" x14ac:dyDescent="0.35">
      <c r="B262" s="16">
        <v>45106</v>
      </c>
      <c r="C262" s="16" t="s">
        <v>123</v>
      </c>
      <c r="D262" s="16" t="s">
        <v>77</v>
      </c>
      <c r="E262">
        <v>24.1</v>
      </c>
      <c r="F262">
        <v>41.6</v>
      </c>
      <c r="G262" s="23">
        <v>5.6</v>
      </c>
      <c r="H262" s="23">
        <v>29.4</v>
      </c>
      <c r="I262" s="14">
        <f t="shared" si="40"/>
        <v>5.2893100000000013</v>
      </c>
      <c r="J262">
        <v>22</v>
      </c>
      <c r="K262">
        <v>84</v>
      </c>
      <c r="L262">
        <f t="shared" si="37"/>
        <v>0</v>
      </c>
      <c r="M262" s="14">
        <f t="shared" si="38"/>
        <v>0</v>
      </c>
      <c r="N262" s="14">
        <f t="shared" si="39"/>
        <v>5.2893100000000013</v>
      </c>
    </row>
    <row r="263" spans="2:14" x14ac:dyDescent="0.35">
      <c r="B263" s="16">
        <v>45107</v>
      </c>
      <c r="C263" s="16" t="s">
        <v>123</v>
      </c>
      <c r="D263" s="16" t="s">
        <v>78</v>
      </c>
      <c r="E263">
        <v>9.3000000000000007</v>
      </c>
      <c r="F263">
        <v>14.2</v>
      </c>
      <c r="G263" s="23">
        <v>0</v>
      </c>
      <c r="H263" s="23">
        <v>2.1</v>
      </c>
      <c r="I263" s="14">
        <f t="shared" si="40"/>
        <v>5.2459549999999995</v>
      </c>
      <c r="J263">
        <v>55</v>
      </c>
      <c r="K263">
        <v>27</v>
      </c>
      <c r="L263">
        <f t="shared" si="37"/>
        <v>2.8672000000000004</v>
      </c>
      <c r="M263" s="14">
        <f t="shared" si="38"/>
        <v>0.79745433600000004</v>
      </c>
      <c r="N263" s="14">
        <f t="shared" si="39"/>
        <v>6.0434093359999999</v>
      </c>
    </row>
    <row r="264" spans="2:14" x14ac:dyDescent="0.35">
      <c r="B264" s="16">
        <v>45108</v>
      </c>
      <c r="C264" s="16" t="s">
        <v>124</v>
      </c>
      <c r="D264" s="16" t="s">
        <v>57</v>
      </c>
      <c r="E264">
        <v>16.899999999999999</v>
      </c>
      <c r="F264">
        <v>23</v>
      </c>
      <c r="G264" s="23">
        <v>7.7</v>
      </c>
      <c r="H264" s="23">
        <v>21.4</v>
      </c>
      <c r="I264" s="14">
        <f t="shared" si="40"/>
        <v>0.69368000000000063</v>
      </c>
      <c r="J264">
        <v>55</v>
      </c>
      <c r="K264">
        <v>78</v>
      </c>
      <c r="L264">
        <f t="shared" si="37"/>
        <v>0</v>
      </c>
      <c r="M264" s="14">
        <f t="shared" si="38"/>
        <v>0</v>
      </c>
      <c r="N264" s="14">
        <f t="shared" si="39"/>
        <v>0.69368000000000063</v>
      </c>
    </row>
    <row r="265" spans="2:14" x14ac:dyDescent="0.35">
      <c r="B265" s="16">
        <v>45109</v>
      </c>
      <c r="C265" s="16" t="s">
        <v>124</v>
      </c>
      <c r="D265" s="16" t="s">
        <v>58</v>
      </c>
      <c r="E265">
        <v>18.7</v>
      </c>
      <c r="F265">
        <v>17.600000000000001</v>
      </c>
      <c r="G265" s="23">
        <v>0.9</v>
      </c>
      <c r="H265" s="23">
        <v>1.7</v>
      </c>
      <c r="I265" s="14">
        <f t="shared" si="40"/>
        <v>6.8934450000000007</v>
      </c>
      <c r="J265">
        <v>22</v>
      </c>
      <c r="K265">
        <v>68</v>
      </c>
      <c r="L265">
        <f t="shared" si="37"/>
        <v>0</v>
      </c>
      <c r="M265" s="14">
        <f t="shared" si="38"/>
        <v>0</v>
      </c>
      <c r="N265" s="14">
        <f t="shared" si="39"/>
        <v>6.8934450000000007</v>
      </c>
    </row>
    <row r="266" spans="2:14" x14ac:dyDescent="0.35">
      <c r="B266" s="16">
        <v>45110</v>
      </c>
      <c r="C266" s="16" t="s">
        <v>124</v>
      </c>
      <c r="D266" s="16" t="s">
        <v>72</v>
      </c>
      <c r="E266">
        <v>21</v>
      </c>
      <c r="F266">
        <v>21.6</v>
      </c>
      <c r="G266" s="23">
        <v>0.4</v>
      </c>
      <c r="H266" s="23">
        <v>4.5</v>
      </c>
      <c r="I266" s="14">
        <f t="shared" si="40"/>
        <v>7.4137050000000002</v>
      </c>
      <c r="J266">
        <v>22</v>
      </c>
      <c r="K266">
        <v>73</v>
      </c>
      <c r="L266">
        <f t="shared" si="37"/>
        <v>0</v>
      </c>
      <c r="M266" s="14">
        <f t="shared" si="38"/>
        <v>0</v>
      </c>
      <c r="N266" s="14">
        <f t="shared" si="39"/>
        <v>7.4137050000000002</v>
      </c>
    </row>
    <row r="267" spans="2:14" x14ac:dyDescent="0.35">
      <c r="B267" s="16">
        <v>45111</v>
      </c>
      <c r="C267" s="16" t="s">
        <v>124</v>
      </c>
      <c r="D267" s="16" t="s">
        <v>75</v>
      </c>
      <c r="E267">
        <v>18.7</v>
      </c>
      <c r="F267">
        <v>40.6</v>
      </c>
      <c r="G267" s="23">
        <v>2.2999999999999998</v>
      </c>
      <c r="H267" s="23">
        <v>27.4</v>
      </c>
      <c r="I267" s="14">
        <f t="shared" si="40"/>
        <v>5.7228600000000007</v>
      </c>
      <c r="J267">
        <v>22</v>
      </c>
      <c r="K267">
        <v>63</v>
      </c>
      <c r="L267">
        <f t="shared" si="37"/>
        <v>0</v>
      </c>
      <c r="M267" s="14">
        <f t="shared" si="38"/>
        <v>0</v>
      </c>
      <c r="N267" s="14">
        <f t="shared" si="39"/>
        <v>5.7228600000000007</v>
      </c>
    </row>
    <row r="268" spans="2:14" x14ac:dyDescent="0.35">
      <c r="B268" s="16">
        <v>45112</v>
      </c>
      <c r="C268" s="16" t="s">
        <v>124</v>
      </c>
      <c r="D268" s="16" t="s">
        <v>76</v>
      </c>
      <c r="E268">
        <v>15.5</v>
      </c>
      <c r="F268">
        <v>27.5</v>
      </c>
      <c r="G268" s="23">
        <v>0</v>
      </c>
      <c r="H268" s="23">
        <v>14.2</v>
      </c>
      <c r="I268" s="14">
        <f t="shared" si="40"/>
        <v>5.7662149999999999</v>
      </c>
      <c r="J268">
        <v>22</v>
      </c>
      <c r="K268">
        <v>64</v>
      </c>
      <c r="L268">
        <f t="shared" si="37"/>
        <v>0</v>
      </c>
      <c r="M268" s="14">
        <f t="shared" si="38"/>
        <v>0</v>
      </c>
      <c r="N268" s="14">
        <f t="shared" si="39"/>
        <v>5.7662149999999999</v>
      </c>
    </row>
    <row r="269" spans="2:14" x14ac:dyDescent="0.35">
      <c r="B269" s="16">
        <v>45113</v>
      </c>
      <c r="C269" s="16" t="s">
        <v>124</v>
      </c>
      <c r="D269" s="16" t="s">
        <v>77</v>
      </c>
      <c r="E269">
        <v>18.7</v>
      </c>
      <c r="F269">
        <v>14.6</v>
      </c>
      <c r="G269" s="23">
        <v>2.7</v>
      </c>
      <c r="H269" s="23">
        <v>1.5</v>
      </c>
      <c r="I269" s="14">
        <f t="shared" si="40"/>
        <v>5.6795049999999998</v>
      </c>
      <c r="J269">
        <v>22</v>
      </c>
      <c r="K269">
        <v>61</v>
      </c>
      <c r="L269">
        <f t="shared" si="37"/>
        <v>0</v>
      </c>
      <c r="M269" s="14">
        <f t="shared" si="38"/>
        <v>0</v>
      </c>
      <c r="N269" s="14">
        <f t="shared" si="39"/>
        <v>5.6795049999999998</v>
      </c>
    </row>
    <row r="270" spans="2:14" x14ac:dyDescent="0.35">
      <c r="B270" s="16">
        <v>45114</v>
      </c>
      <c r="C270" s="16" t="s">
        <v>124</v>
      </c>
      <c r="D270" s="16" t="s">
        <v>78</v>
      </c>
      <c r="E270">
        <v>28.2</v>
      </c>
      <c r="F270">
        <v>17.2</v>
      </c>
      <c r="G270" s="23">
        <v>10.6</v>
      </c>
      <c r="H270" s="23">
        <v>1.1000000000000001</v>
      </c>
      <c r="I270" s="14">
        <f t="shared" si="40"/>
        <v>6.980154999999999</v>
      </c>
      <c r="J270">
        <v>22</v>
      </c>
      <c r="K270">
        <v>40</v>
      </c>
      <c r="L270">
        <f t="shared" si="37"/>
        <v>0</v>
      </c>
      <c r="M270" s="14">
        <f t="shared" si="38"/>
        <v>0</v>
      </c>
      <c r="N270" s="14">
        <f t="shared" si="39"/>
        <v>6.980154999999999</v>
      </c>
    </row>
    <row r="271" spans="2:14" x14ac:dyDescent="0.35">
      <c r="B271" s="16">
        <v>45115</v>
      </c>
      <c r="C271" s="16" t="s">
        <v>124</v>
      </c>
      <c r="D271" s="16" t="s">
        <v>57</v>
      </c>
      <c r="E271">
        <v>9.9</v>
      </c>
      <c r="F271">
        <v>14.8</v>
      </c>
      <c r="G271" s="23">
        <v>0.1</v>
      </c>
      <c r="H271" s="23">
        <v>6.4</v>
      </c>
      <c r="I271" s="14">
        <f t="shared" si="40"/>
        <v>3.6418200000000001</v>
      </c>
      <c r="J271">
        <v>22</v>
      </c>
      <c r="K271">
        <v>22</v>
      </c>
      <c r="L271">
        <f t="shared" si="37"/>
        <v>0</v>
      </c>
      <c r="M271" s="14">
        <f t="shared" si="38"/>
        <v>0</v>
      </c>
      <c r="N271" s="14">
        <f t="shared" si="39"/>
        <v>3.6418200000000001</v>
      </c>
    </row>
    <row r="272" spans="2:14" x14ac:dyDescent="0.35">
      <c r="B272" s="16">
        <v>45116</v>
      </c>
      <c r="C272" s="16" t="s">
        <v>124</v>
      </c>
      <c r="D272" s="16" t="s">
        <v>58</v>
      </c>
      <c r="E272">
        <v>19.100000000000001</v>
      </c>
      <c r="F272">
        <v>13.3</v>
      </c>
      <c r="G272" s="23">
        <v>1.2</v>
      </c>
      <c r="H272" s="23">
        <v>3.9</v>
      </c>
      <c r="I272" s="14">
        <f t="shared" si="40"/>
        <v>4.0753700000000004</v>
      </c>
      <c r="J272">
        <v>22</v>
      </c>
      <c r="K272">
        <v>22</v>
      </c>
      <c r="L272">
        <f t="shared" si="37"/>
        <v>0</v>
      </c>
      <c r="M272" s="14">
        <f t="shared" si="38"/>
        <v>0</v>
      </c>
      <c r="N272" s="14">
        <f t="shared" si="39"/>
        <v>4.0753700000000004</v>
      </c>
    </row>
    <row r="273" spans="2:14" x14ac:dyDescent="0.35">
      <c r="B273" s="16">
        <v>45117</v>
      </c>
      <c r="C273" s="16" t="s">
        <v>124</v>
      </c>
      <c r="D273" s="16" t="s">
        <v>72</v>
      </c>
      <c r="E273">
        <v>12.5</v>
      </c>
      <c r="F273">
        <v>19.100000000000001</v>
      </c>
      <c r="G273" s="23">
        <v>0.1</v>
      </c>
      <c r="H273" s="23">
        <v>4.2</v>
      </c>
      <c r="I273" s="14">
        <f t="shared" si="40"/>
        <v>6.4598950000000004</v>
      </c>
      <c r="J273">
        <v>22</v>
      </c>
      <c r="K273">
        <v>22</v>
      </c>
      <c r="L273">
        <f t="shared" si="37"/>
        <v>0</v>
      </c>
      <c r="M273" s="14">
        <f t="shared" si="38"/>
        <v>0</v>
      </c>
      <c r="N273" s="14">
        <f t="shared" si="39"/>
        <v>6.4598950000000004</v>
      </c>
    </row>
    <row r="274" spans="2:14" x14ac:dyDescent="0.35">
      <c r="B274" s="16">
        <v>45118</v>
      </c>
      <c r="C274" s="16" t="s">
        <v>124</v>
      </c>
      <c r="D274" s="16" t="s">
        <v>75</v>
      </c>
      <c r="E274">
        <v>14.4</v>
      </c>
      <c r="F274">
        <v>15.2</v>
      </c>
      <c r="G274" s="23">
        <v>0</v>
      </c>
      <c r="H274" s="23">
        <v>5.2</v>
      </c>
      <c r="I274" s="14">
        <f t="shared" si="40"/>
        <v>4.3354999999999997</v>
      </c>
      <c r="J274">
        <v>22</v>
      </c>
      <c r="K274">
        <v>40</v>
      </c>
      <c r="L274">
        <f t="shared" si="37"/>
        <v>0</v>
      </c>
      <c r="M274" s="14">
        <f t="shared" si="38"/>
        <v>0</v>
      </c>
      <c r="N274" s="14">
        <f t="shared" si="39"/>
        <v>4.3354999999999997</v>
      </c>
    </row>
    <row r="275" spans="2:14" x14ac:dyDescent="0.35">
      <c r="B275" s="16">
        <v>45119</v>
      </c>
      <c r="C275" s="16" t="s">
        <v>124</v>
      </c>
      <c r="D275" s="16" t="s">
        <v>76</v>
      </c>
      <c r="E275">
        <v>20.5</v>
      </c>
      <c r="F275">
        <f>10.9-(23.11/5)</f>
        <v>6.2780000000000005</v>
      </c>
      <c r="G275" s="23">
        <f>2+(23.11/5)</f>
        <v>6.6219999999999999</v>
      </c>
      <c r="H275" s="23">
        <v>1.2</v>
      </c>
      <c r="I275" s="14">
        <f t="shared" si="40"/>
        <v>2.2015669</v>
      </c>
      <c r="J275">
        <v>22</v>
      </c>
      <c r="K275">
        <v>90</v>
      </c>
      <c r="L275">
        <f t="shared" si="37"/>
        <v>0</v>
      </c>
      <c r="M275" s="14">
        <f t="shared" si="38"/>
        <v>0</v>
      </c>
      <c r="N275" s="14">
        <f t="shared" si="39"/>
        <v>2.2015669</v>
      </c>
    </row>
    <row r="276" spans="2:14" x14ac:dyDescent="0.35">
      <c r="B276" s="16">
        <v>45120</v>
      </c>
      <c r="C276" s="16" t="s">
        <v>124</v>
      </c>
      <c r="D276" s="16" t="s">
        <v>77</v>
      </c>
      <c r="E276">
        <v>18.8</v>
      </c>
      <c r="F276">
        <f>13.3-(23.11/5)</f>
        <v>8.6780000000000008</v>
      </c>
      <c r="G276" s="23">
        <f>3.4+(23.11/5)</f>
        <v>8.0220000000000002</v>
      </c>
      <c r="H276" s="23">
        <v>0.8</v>
      </c>
      <c r="I276" s="14">
        <f t="shared" si="40"/>
        <v>3.4155069000000005</v>
      </c>
      <c r="J276">
        <v>22</v>
      </c>
      <c r="K276">
        <v>90</v>
      </c>
      <c r="L276">
        <f t="shared" si="37"/>
        <v>0</v>
      </c>
      <c r="M276" s="14">
        <f t="shared" si="38"/>
        <v>0</v>
      </c>
      <c r="N276" s="14">
        <f t="shared" si="39"/>
        <v>3.4155069000000005</v>
      </c>
    </row>
    <row r="277" spans="2:14" x14ac:dyDescent="0.35">
      <c r="B277" s="16">
        <v>45121</v>
      </c>
      <c r="C277" s="16" t="s">
        <v>124</v>
      </c>
      <c r="D277" s="16" t="s">
        <v>78</v>
      </c>
      <c r="E277">
        <v>4.5</v>
      </c>
      <c r="F277">
        <v>9.6999999999999993</v>
      </c>
      <c r="G277" s="23">
        <v>0</v>
      </c>
      <c r="H277" s="23">
        <v>1.7</v>
      </c>
      <c r="I277" s="14">
        <f t="shared" si="40"/>
        <v>3.4683999999999995</v>
      </c>
      <c r="J277">
        <v>22</v>
      </c>
      <c r="K277">
        <v>22</v>
      </c>
      <c r="L277">
        <f t="shared" si="37"/>
        <v>0</v>
      </c>
      <c r="M277" s="14">
        <f t="shared" si="38"/>
        <v>0</v>
      </c>
      <c r="N277" s="14">
        <f t="shared" si="39"/>
        <v>3.4683999999999995</v>
      </c>
    </row>
    <row r="278" spans="2:14" x14ac:dyDescent="0.35">
      <c r="B278" s="16">
        <v>45122</v>
      </c>
      <c r="C278" s="16" t="s">
        <v>124</v>
      </c>
      <c r="D278" s="16" t="s">
        <v>57</v>
      </c>
      <c r="E278">
        <v>19.399999999999999</v>
      </c>
      <c r="F278">
        <f>14.5-(23.11/5)</f>
        <v>9.8780000000000001</v>
      </c>
      <c r="G278" s="23">
        <f>1.6+(23.11/5)</f>
        <v>6.2219999999999995</v>
      </c>
      <c r="H278" s="23">
        <v>3.7</v>
      </c>
      <c r="I278" s="14">
        <f t="shared" si="40"/>
        <v>2.6784718999999999</v>
      </c>
      <c r="J278">
        <v>22</v>
      </c>
      <c r="K278">
        <v>80</v>
      </c>
      <c r="L278">
        <f t="shared" si="37"/>
        <v>0</v>
      </c>
      <c r="M278" s="14">
        <f t="shared" si="38"/>
        <v>0</v>
      </c>
      <c r="N278" s="14">
        <f t="shared" si="39"/>
        <v>2.6784718999999999</v>
      </c>
    </row>
    <row r="279" spans="2:14" x14ac:dyDescent="0.35">
      <c r="B279" s="16">
        <v>45123</v>
      </c>
      <c r="C279" s="16" t="s">
        <v>124</v>
      </c>
      <c r="D279" s="16" t="s">
        <v>58</v>
      </c>
      <c r="E279">
        <v>16.8</v>
      </c>
      <c r="F279">
        <f>11.5-(23.11/5)</f>
        <v>6.8780000000000001</v>
      </c>
      <c r="G279" s="23">
        <f>2.6+(23.11/5)</f>
        <v>7.2219999999999995</v>
      </c>
      <c r="H279" s="23">
        <v>0.6</v>
      </c>
      <c r="I279" s="14">
        <f t="shared" si="40"/>
        <v>2.7218268999999999</v>
      </c>
      <c r="J279">
        <v>22</v>
      </c>
      <c r="K279">
        <v>84</v>
      </c>
      <c r="L279">
        <f t="shared" si="37"/>
        <v>0</v>
      </c>
      <c r="M279" s="14">
        <f t="shared" si="38"/>
        <v>0</v>
      </c>
      <c r="N279" s="14">
        <f t="shared" si="39"/>
        <v>2.7218268999999999</v>
      </c>
    </row>
    <row r="280" spans="2:14" x14ac:dyDescent="0.35">
      <c r="B280" s="16">
        <v>45124</v>
      </c>
      <c r="C280" s="16" t="s">
        <v>124</v>
      </c>
      <c r="D280" s="16" t="s">
        <v>72</v>
      </c>
      <c r="E280">
        <v>18.8</v>
      </c>
      <c r="F280">
        <f>12.8-(23.11/5)</f>
        <v>8.1780000000000008</v>
      </c>
      <c r="G280" s="23">
        <f>3.7+(23.11/5)</f>
        <v>8.3219999999999992</v>
      </c>
      <c r="H280" s="23">
        <v>0.9</v>
      </c>
      <c r="I280" s="14">
        <f t="shared" si="40"/>
        <v>3.1553769000000003</v>
      </c>
      <c r="J280">
        <v>22</v>
      </c>
      <c r="K280">
        <v>89</v>
      </c>
      <c r="L280">
        <f t="shared" si="37"/>
        <v>0</v>
      </c>
      <c r="M280" s="14">
        <f t="shared" si="38"/>
        <v>0</v>
      </c>
      <c r="N280" s="14">
        <f t="shared" si="39"/>
        <v>3.1553769000000003</v>
      </c>
    </row>
    <row r="281" spans="2:14" x14ac:dyDescent="0.35">
      <c r="B281" s="16">
        <v>45125</v>
      </c>
      <c r="C281" s="16" t="s">
        <v>124</v>
      </c>
      <c r="D281" s="16" t="s">
        <v>75</v>
      </c>
      <c r="E281">
        <v>9.6999999999999993</v>
      </c>
      <c r="F281">
        <v>9.6999999999999993</v>
      </c>
      <c r="G281" s="23">
        <v>0.1</v>
      </c>
      <c r="H281" s="23">
        <v>1.3</v>
      </c>
      <c r="I281" s="14">
        <f t="shared" si="40"/>
        <v>3.6418199999999992</v>
      </c>
      <c r="J281">
        <v>22</v>
      </c>
      <c r="K281">
        <v>31</v>
      </c>
      <c r="L281">
        <f t="shared" si="37"/>
        <v>0</v>
      </c>
      <c r="M281" s="14">
        <f t="shared" si="38"/>
        <v>0</v>
      </c>
      <c r="N281" s="14">
        <f t="shared" si="39"/>
        <v>3.6418199999999992</v>
      </c>
    </row>
    <row r="282" spans="2:14" x14ac:dyDescent="0.35">
      <c r="B282" s="16">
        <v>45126</v>
      </c>
      <c r="C282" s="16" t="s">
        <v>124</v>
      </c>
      <c r="D282" s="16" t="s">
        <v>76</v>
      </c>
      <c r="E282">
        <v>20.6</v>
      </c>
      <c r="F282">
        <v>29.3</v>
      </c>
      <c r="G282" s="23">
        <v>0.8</v>
      </c>
      <c r="H282" s="23">
        <v>18.8</v>
      </c>
      <c r="I282" s="14">
        <f t="shared" si="40"/>
        <v>4.5522749999999998</v>
      </c>
      <c r="J282">
        <v>22</v>
      </c>
      <c r="K282">
        <v>78</v>
      </c>
      <c r="L282">
        <f t="shared" si="37"/>
        <v>0</v>
      </c>
      <c r="M282" s="14">
        <f t="shared" si="38"/>
        <v>0</v>
      </c>
      <c r="N282" s="14">
        <f t="shared" si="39"/>
        <v>4.5522749999999998</v>
      </c>
    </row>
    <row r="283" spans="2:14" x14ac:dyDescent="0.35">
      <c r="B283" s="16">
        <v>45127</v>
      </c>
      <c r="C283" s="16" t="s">
        <v>124</v>
      </c>
      <c r="D283" s="16" t="s">
        <v>77</v>
      </c>
      <c r="E283">
        <v>14.8</v>
      </c>
      <c r="F283">
        <v>13.3</v>
      </c>
      <c r="G283" s="23">
        <v>1.1000000000000001</v>
      </c>
      <c r="H283" s="23">
        <v>1.5</v>
      </c>
      <c r="I283" s="14">
        <f t="shared" si="40"/>
        <v>5.1158900000000003</v>
      </c>
      <c r="J283">
        <v>22</v>
      </c>
      <c r="K283">
        <v>70</v>
      </c>
      <c r="L283">
        <f t="shared" si="37"/>
        <v>0</v>
      </c>
      <c r="M283" s="14">
        <f t="shared" si="38"/>
        <v>0</v>
      </c>
      <c r="N283" s="14">
        <f t="shared" si="39"/>
        <v>5.1158900000000003</v>
      </c>
    </row>
    <row r="284" spans="2:14" x14ac:dyDescent="0.35">
      <c r="B284" s="16">
        <v>45128</v>
      </c>
      <c r="C284" s="16" t="s">
        <v>124</v>
      </c>
      <c r="D284" s="16" t="s">
        <v>78</v>
      </c>
      <c r="E284">
        <v>15.2</v>
      </c>
      <c r="F284">
        <v>27.7</v>
      </c>
      <c r="G284" s="23">
        <v>0.1</v>
      </c>
      <c r="H284" s="23">
        <v>15.6</v>
      </c>
      <c r="I284" s="14">
        <f t="shared" si="40"/>
        <v>5.2459549999999995</v>
      </c>
      <c r="J284">
        <v>22</v>
      </c>
      <c r="K284">
        <v>72</v>
      </c>
      <c r="L284">
        <f t="shared" si="37"/>
        <v>0</v>
      </c>
      <c r="M284" s="14">
        <f t="shared" si="38"/>
        <v>0</v>
      </c>
      <c r="N284" s="14">
        <f t="shared" si="39"/>
        <v>5.2459549999999995</v>
      </c>
    </row>
    <row r="285" spans="2:14" x14ac:dyDescent="0.35">
      <c r="B285" s="16">
        <v>45129</v>
      </c>
      <c r="C285" s="16" t="s">
        <v>124</v>
      </c>
      <c r="D285" s="16" t="s">
        <v>57</v>
      </c>
      <c r="E285">
        <v>6.3</v>
      </c>
      <c r="F285">
        <v>17.100000000000001</v>
      </c>
      <c r="G285" s="23">
        <v>0.1</v>
      </c>
      <c r="H285" s="23">
        <v>8.8000000000000007</v>
      </c>
      <c r="I285" s="14">
        <f t="shared" si="40"/>
        <v>3.598465</v>
      </c>
      <c r="J285">
        <v>98</v>
      </c>
      <c r="K285">
        <v>33</v>
      </c>
      <c r="L285">
        <f t="shared" ref="L285" si="41">IF(J285&gt;K285,(J285-K285)*10.24/100,0)</f>
        <v>6.6560000000000006</v>
      </c>
      <c r="M285" s="14">
        <f t="shared" ref="M285" si="42">L285*(0.43355-0.15542)</f>
        <v>1.85123328</v>
      </c>
      <c r="N285" s="14">
        <f t="shared" ref="N285" si="43">M285+I285</f>
        <v>5.4496982799999998</v>
      </c>
    </row>
    <row r="286" spans="2:14" x14ac:dyDescent="0.35">
      <c r="B286" s="16">
        <v>45130</v>
      </c>
      <c r="C286" s="16" t="s">
        <v>124</v>
      </c>
      <c r="D286" s="16" t="s">
        <v>58</v>
      </c>
      <c r="J286">
        <v>45</v>
      </c>
    </row>
    <row r="287" spans="2:14" x14ac:dyDescent="0.35">
      <c r="B287" s="16">
        <v>45131</v>
      </c>
      <c r="C287" s="16" t="s">
        <v>124</v>
      </c>
      <c r="D287" s="16" t="s">
        <v>72</v>
      </c>
    </row>
    <row r="288" spans="2:14" x14ac:dyDescent="0.35">
      <c r="B288" s="16">
        <v>45132</v>
      </c>
      <c r="C288" s="16" t="s">
        <v>124</v>
      </c>
      <c r="D288" s="16" t="s">
        <v>75</v>
      </c>
    </row>
    <row r="289" spans="2:4" x14ac:dyDescent="0.35">
      <c r="B289" s="16">
        <v>45133</v>
      </c>
      <c r="C289" s="16" t="s">
        <v>124</v>
      </c>
      <c r="D289" s="16" t="s">
        <v>76</v>
      </c>
    </row>
    <row r="290" spans="2:4" x14ac:dyDescent="0.35">
      <c r="B290" s="16">
        <v>45134</v>
      </c>
      <c r="C290" s="16" t="s">
        <v>124</v>
      </c>
      <c r="D290" s="16" t="s">
        <v>77</v>
      </c>
    </row>
    <row r="291" spans="2:4" x14ac:dyDescent="0.35">
      <c r="B291" s="16">
        <v>45135</v>
      </c>
      <c r="C291" s="16" t="s">
        <v>124</v>
      </c>
      <c r="D291" s="16" t="s">
        <v>78</v>
      </c>
    </row>
    <row r="292" spans="2:4" x14ac:dyDescent="0.35">
      <c r="B292" s="16">
        <v>45136</v>
      </c>
      <c r="C292" s="16" t="s">
        <v>124</v>
      </c>
      <c r="D292" s="16" t="s">
        <v>57</v>
      </c>
    </row>
    <row r="293" spans="2:4" x14ac:dyDescent="0.35">
      <c r="B293" s="16">
        <v>45137</v>
      </c>
      <c r="C293" s="16" t="s">
        <v>124</v>
      </c>
      <c r="D293" s="16" t="s">
        <v>58</v>
      </c>
    </row>
    <row r="294" spans="2:4" x14ac:dyDescent="0.35">
      <c r="C294" s="16"/>
    </row>
    <row r="295" spans="2:4" x14ac:dyDescent="0.35">
      <c r="C295" s="16"/>
    </row>
    <row r="296" spans="2:4" x14ac:dyDescent="0.35">
      <c r="C296" s="16"/>
    </row>
    <row r="297" spans="2:4" x14ac:dyDescent="0.35">
      <c r="C297" s="16"/>
    </row>
    <row r="298" spans="2:4" x14ac:dyDescent="0.35">
      <c r="C298" s="16"/>
    </row>
    <row r="299" spans="2:4" x14ac:dyDescent="0.35">
      <c r="C299" s="16"/>
    </row>
    <row r="1048576" spans="3:3" x14ac:dyDescent="0.35">
      <c r="C1048576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3CCED-8880-4098-965C-0F73BE2F8576}">
  <dimension ref="B1:T293"/>
  <sheetViews>
    <sheetView tabSelected="1" topLeftCell="A243" zoomScaleNormal="100" workbookViewId="0">
      <selection activeCell="L288" sqref="L288"/>
    </sheetView>
  </sheetViews>
  <sheetFormatPr defaultRowHeight="14.5" x14ac:dyDescent="0.35"/>
  <cols>
    <col min="1" max="1" width="3.1796875" customWidth="1"/>
    <col min="2" max="2" width="12.08984375" customWidth="1"/>
    <col min="3" max="3" width="10.453125" customWidth="1"/>
    <col min="4" max="4" width="17.453125" customWidth="1"/>
    <col min="5" max="5" width="27.26953125" customWidth="1"/>
    <col min="6" max="7" width="12.453125" customWidth="1"/>
    <col min="8" max="8" width="11.26953125" customWidth="1"/>
    <col min="9" max="9" width="14.6328125" customWidth="1"/>
    <col min="10" max="10" width="30.08984375" customWidth="1"/>
    <col min="11" max="11" width="17.36328125" customWidth="1"/>
    <col min="12" max="12" width="13" customWidth="1"/>
    <col min="13" max="13" width="26.7265625" customWidth="1"/>
    <col min="14" max="14" width="31.453125" customWidth="1"/>
    <col min="15" max="15" width="24.453125" customWidth="1"/>
    <col min="16" max="16" width="25.26953125" customWidth="1"/>
    <col min="17" max="17" width="9.90625" style="14" customWidth="1"/>
    <col min="18" max="18" width="22.90625" customWidth="1"/>
    <col min="20" max="20" width="14" customWidth="1"/>
    <col min="21" max="21" width="11.54296875" customWidth="1"/>
  </cols>
  <sheetData>
    <row r="1" spans="2:20" ht="15" thickBot="1" x14ac:dyDescent="0.4">
      <c r="N1" s="53" t="s">
        <v>47</v>
      </c>
      <c r="O1" s="53"/>
      <c r="P1" s="53"/>
      <c r="S1" s="54" t="s">
        <v>100</v>
      </c>
      <c r="T1" s="54"/>
    </row>
    <row r="2" spans="2:20" ht="15" thickBot="1" x14ac:dyDescent="0.4">
      <c r="B2" s="11" t="s">
        <v>48</v>
      </c>
      <c r="C2" s="32" t="s">
        <v>54</v>
      </c>
      <c r="D2" s="32" t="s">
        <v>79</v>
      </c>
      <c r="E2" s="33" t="s">
        <v>53</v>
      </c>
      <c r="F2" s="33" t="s">
        <v>55</v>
      </c>
      <c r="G2" s="42" t="s">
        <v>101</v>
      </c>
      <c r="H2" s="33" t="s">
        <v>102</v>
      </c>
      <c r="I2" s="12" t="s">
        <v>38</v>
      </c>
      <c r="J2" s="12" t="s">
        <v>39</v>
      </c>
      <c r="K2" s="13" t="s">
        <v>45</v>
      </c>
      <c r="L2" s="13" t="s">
        <v>36</v>
      </c>
      <c r="M2" s="11" t="s">
        <v>37</v>
      </c>
      <c r="N2" s="5" t="s">
        <v>46</v>
      </c>
      <c r="O2" s="5" t="s">
        <v>43</v>
      </c>
      <c r="P2" s="30" t="s">
        <v>44</v>
      </c>
      <c r="Q2" s="15" t="s">
        <v>42</v>
      </c>
      <c r="S2" s="2" t="s">
        <v>41</v>
      </c>
      <c r="T2" s="3" t="s">
        <v>40</v>
      </c>
    </row>
    <row r="3" spans="2:20" ht="14.5" customHeight="1" x14ac:dyDescent="0.35">
      <c r="B3" s="25">
        <v>44846</v>
      </c>
      <c r="C3" s="17" t="s">
        <v>56</v>
      </c>
      <c r="D3" s="17">
        <v>8.33</v>
      </c>
      <c r="E3" s="6">
        <v>59.4</v>
      </c>
      <c r="F3" s="6">
        <v>8.1</v>
      </c>
      <c r="G3" s="39">
        <v>0.76218750000000002</v>
      </c>
      <c r="H3" s="31">
        <f>G3</f>
        <v>0.76218750000000002</v>
      </c>
      <c r="I3" s="31">
        <v>5</v>
      </c>
      <c r="J3" s="31">
        <v>43</v>
      </c>
      <c r="K3" s="7">
        <v>47</v>
      </c>
      <c r="L3" s="36">
        <v>0</v>
      </c>
      <c r="M3" s="10">
        <f>L3*100/5.12</f>
        <v>0</v>
      </c>
      <c r="N3" s="26">
        <f t="shared" ref="N3:N34" si="0">IF(K3=100, (100-O3)*5.12/100, 5.12*0.01*(100-O3))</f>
        <v>0.20480000000000001</v>
      </c>
      <c r="O3" s="27">
        <f t="shared" ref="O3:O34" si="1">IF(K3=100,J3-M3,IF(K3=0,100,IF(((100-K3)+J3)&gt;100,100,(100-K3)+J3)))</f>
        <v>96</v>
      </c>
      <c r="P3" s="27">
        <f>100*(10.24-N3)/10.24</f>
        <v>98</v>
      </c>
      <c r="Q3" s="28">
        <f t="shared" ref="Q3:Q27" si="2">IF(AND(M3=0,  J3&lt;98),  0.01*(100-K3)*5.12*0.4, L3*0.1)</f>
        <v>1.08544</v>
      </c>
      <c r="S3" s="4" t="s">
        <v>98</v>
      </c>
      <c r="T3" s="34" t="s">
        <v>99</v>
      </c>
    </row>
    <row r="4" spans="2:20" x14ac:dyDescent="0.35">
      <c r="B4" s="24">
        <v>44849</v>
      </c>
      <c r="C4" s="18" t="s">
        <v>57</v>
      </c>
      <c r="D4" s="18">
        <v>29.17</v>
      </c>
      <c r="E4" s="8">
        <v>59.5</v>
      </c>
      <c r="F4" s="8">
        <v>9.3000000000000007</v>
      </c>
      <c r="G4" s="40">
        <v>0.75746527777777783</v>
      </c>
      <c r="H4" s="31">
        <f t="shared" ref="H4:H36" si="3">G4</f>
        <v>0.75746527777777783</v>
      </c>
      <c r="I4" s="29">
        <v>7.7</v>
      </c>
      <c r="J4" s="29">
        <v>95</v>
      </c>
      <c r="K4" s="9">
        <v>100</v>
      </c>
      <c r="L4" s="35">
        <v>0.5</v>
      </c>
      <c r="M4" s="10">
        <f t="shared" ref="M4:M36" si="4">L4*100/5.12</f>
        <v>9.765625</v>
      </c>
      <c r="N4" s="26">
        <f t="shared" ref="N4:N24" si="5">IF(K4=100, (100-O4)*5.12/100, 5.12*0.01*(100-O4))</f>
        <v>0.75600000000000012</v>
      </c>
      <c r="O4" s="27">
        <f t="shared" si="1"/>
        <v>85.234375</v>
      </c>
      <c r="P4" s="27">
        <f t="shared" ref="P4:P36" si="6">100*(10.24-N4)/10.24</f>
        <v>92.6171875</v>
      </c>
      <c r="Q4" s="28">
        <f t="shared" si="2"/>
        <v>0.05</v>
      </c>
    </row>
    <row r="5" spans="2:20" x14ac:dyDescent="0.35">
      <c r="B5" s="24">
        <v>44850</v>
      </c>
      <c r="C5" s="18" t="s">
        <v>58</v>
      </c>
      <c r="D5" s="18">
        <v>8.33</v>
      </c>
      <c r="E5" s="8">
        <v>30.6</v>
      </c>
      <c r="F5" s="8">
        <v>11.1</v>
      </c>
      <c r="G5" s="40">
        <v>0.7559027777777777</v>
      </c>
      <c r="H5" s="31">
        <f t="shared" si="3"/>
        <v>0.7559027777777777</v>
      </c>
      <c r="I5" s="29">
        <v>10</v>
      </c>
      <c r="J5" s="29">
        <v>35</v>
      </c>
      <c r="K5" s="9">
        <v>83</v>
      </c>
      <c r="L5" s="35">
        <v>0</v>
      </c>
      <c r="M5" s="10">
        <f t="shared" si="4"/>
        <v>0</v>
      </c>
      <c r="N5" s="26">
        <f t="shared" si="5"/>
        <v>2.4576000000000002</v>
      </c>
      <c r="O5" s="27">
        <f t="shared" si="1"/>
        <v>52</v>
      </c>
      <c r="P5" s="27">
        <f t="shared" si="6"/>
        <v>76</v>
      </c>
      <c r="Q5" s="28">
        <f t="shared" si="2"/>
        <v>0.34816000000000003</v>
      </c>
    </row>
    <row r="6" spans="2:20" x14ac:dyDescent="0.35">
      <c r="B6" s="24">
        <v>44851</v>
      </c>
      <c r="C6" s="18" t="s">
        <v>72</v>
      </c>
      <c r="D6" s="18">
        <v>8.33</v>
      </c>
      <c r="E6" s="8">
        <v>32.6</v>
      </c>
      <c r="F6" s="8">
        <v>10.1</v>
      </c>
      <c r="G6" s="40">
        <v>0.75436342592592587</v>
      </c>
      <c r="H6" s="31">
        <f t="shared" si="3"/>
        <v>0.75436342592592587</v>
      </c>
      <c r="I6" s="29">
        <v>9.1999999999999993</v>
      </c>
      <c r="J6" s="29">
        <v>85</v>
      </c>
      <c r="K6" s="9">
        <v>100</v>
      </c>
      <c r="L6" s="35">
        <v>0.8</v>
      </c>
      <c r="M6" s="10">
        <f t="shared" si="4"/>
        <v>15.625</v>
      </c>
      <c r="N6" s="26">
        <f t="shared" si="5"/>
        <v>1.5680000000000001</v>
      </c>
      <c r="O6" s="27">
        <f t="shared" si="1"/>
        <v>69.375</v>
      </c>
      <c r="P6" s="27">
        <f t="shared" si="6"/>
        <v>84.6875</v>
      </c>
      <c r="Q6" s="28">
        <f t="shared" si="2"/>
        <v>8.0000000000000016E-2</v>
      </c>
    </row>
    <row r="7" spans="2:20" x14ac:dyDescent="0.35">
      <c r="B7" s="24">
        <v>44852</v>
      </c>
      <c r="C7" s="18" t="s">
        <v>56</v>
      </c>
      <c r="D7" s="18">
        <v>0</v>
      </c>
      <c r="E7" s="8">
        <v>6.7</v>
      </c>
      <c r="F7" s="8">
        <v>10.5</v>
      </c>
      <c r="G7" s="40">
        <v>0.75282407407407403</v>
      </c>
      <c r="H7" s="31">
        <f t="shared" si="3"/>
        <v>0.75282407407407403</v>
      </c>
      <c r="I7" s="29">
        <v>10.199999999999999</v>
      </c>
      <c r="J7" s="29">
        <v>69</v>
      </c>
      <c r="K7" s="9">
        <v>100</v>
      </c>
      <c r="L7" s="35">
        <v>3.3</v>
      </c>
      <c r="M7" s="10">
        <f t="shared" si="4"/>
        <v>64.453125</v>
      </c>
      <c r="N7" s="26">
        <f t="shared" si="5"/>
        <v>4.8872</v>
      </c>
      <c r="O7" s="27">
        <f t="shared" si="1"/>
        <v>4.546875</v>
      </c>
      <c r="P7" s="27">
        <f t="shared" si="6"/>
        <v>52.273437499999993</v>
      </c>
      <c r="Q7" s="28">
        <f t="shared" si="2"/>
        <v>0.33</v>
      </c>
    </row>
    <row r="8" spans="2:20" x14ac:dyDescent="0.35">
      <c r="B8" s="24">
        <v>44853</v>
      </c>
      <c r="C8" s="18" t="s">
        <v>56</v>
      </c>
      <c r="D8" s="18">
        <v>0</v>
      </c>
      <c r="E8" s="8">
        <v>64.3</v>
      </c>
      <c r="F8" s="8">
        <v>5.4</v>
      </c>
      <c r="G8" s="40">
        <v>0.75129629629629635</v>
      </c>
      <c r="H8" s="31">
        <f t="shared" si="3"/>
        <v>0.75129629629629635</v>
      </c>
      <c r="I8" s="29">
        <v>6</v>
      </c>
      <c r="J8" s="29">
        <v>96</v>
      </c>
      <c r="K8" s="9">
        <v>100</v>
      </c>
      <c r="L8" s="35">
        <v>1.5</v>
      </c>
      <c r="M8" s="10">
        <f t="shared" si="4"/>
        <v>29.296875</v>
      </c>
      <c r="N8" s="26">
        <f t="shared" si="5"/>
        <v>1.7047999999999999</v>
      </c>
      <c r="O8" s="27">
        <f t="shared" si="1"/>
        <v>66.703125</v>
      </c>
      <c r="P8" s="27">
        <f t="shared" si="6"/>
        <v>83.3515625</v>
      </c>
      <c r="Q8" s="28">
        <f t="shared" si="2"/>
        <v>0.15000000000000002</v>
      </c>
    </row>
    <row r="9" spans="2:20" x14ac:dyDescent="0.35">
      <c r="B9" s="24">
        <v>44854</v>
      </c>
      <c r="C9" s="18" t="s">
        <v>56</v>
      </c>
      <c r="D9" s="18">
        <v>41.67</v>
      </c>
      <c r="E9" s="8">
        <v>81.3</v>
      </c>
      <c r="F9" s="8">
        <v>0.9</v>
      </c>
      <c r="G9" s="40">
        <v>0.74979166666666675</v>
      </c>
      <c r="H9" s="31">
        <f t="shared" si="3"/>
        <v>0.74979166666666675</v>
      </c>
      <c r="I9" s="29">
        <v>1.1000000000000001</v>
      </c>
      <c r="J9" s="29">
        <v>98</v>
      </c>
      <c r="K9" s="9">
        <v>0</v>
      </c>
      <c r="L9" s="35">
        <v>0</v>
      </c>
      <c r="M9" s="10">
        <f t="shared" si="4"/>
        <v>0</v>
      </c>
      <c r="N9" s="26">
        <f t="shared" si="5"/>
        <v>0</v>
      </c>
      <c r="O9" s="27">
        <f t="shared" si="1"/>
        <v>100</v>
      </c>
      <c r="P9" s="27">
        <f t="shared" si="6"/>
        <v>100</v>
      </c>
      <c r="Q9" s="28">
        <f t="shared" si="2"/>
        <v>0</v>
      </c>
    </row>
    <row r="10" spans="2:20" x14ac:dyDescent="0.35">
      <c r="B10" s="24">
        <v>44855</v>
      </c>
      <c r="C10" s="18" t="s">
        <v>56</v>
      </c>
      <c r="D10" s="18">
        <v>50</v>
      </c>
      <c r="E10" s="8">
        <v>78.2</v>
      </c>
      <c r="F10" s="8">
        <v>2.2999999999999998</v>
      </c>
      <c r="G10" s="40">
        <v>0.74828703703703703</v>
      </c>
      <c r="H10" s="31">
        <f t="shared" si="3"/>
        <v>0.74828703703703703</v>
      </c>
      <c r="I10" s="29">
        <v>3.7</v>
      </c>
      <c r="J10" s="29">
        <v>98</v>
      </c>
      <c r="K10" s="9">
        <v>0</v>
      </c>
      <c r="L10" s="35">
        <v>0</v>
      </c>
      <c r="M10" s="10">
        <f t="shared" si="4"/>
        <v>0</v>
      </c>
      <c r="N10" s="26">
        <f t="shared" si="5"/>
        <v>0</v>
      </c>
      <c r="O10" s="27">
        <f t="shared" si="1"/>
        <v>100</v>
      </c>
      <c r="P10" s="27">
        <f t="shared" si="6"/>
        <v>100</v>
      </c>
      <c r="Q10" s="28">
        <f t="shared" si="2"/>
        <v>0</v>
      </c>
    </row>
    <row r="11" spans="2:20" x14ac:dyDescent="0.35">
      <c r="B11" s="24">
        <v>44856</v>
      </c>
      <c r="C11" s="18" t="s">
        <v>57</v>
      </c>
      <c r="D11" s="18">
        <v>0</v>
      </c>
      <c r="E11" s="8">
        <v>53.8</v>
      </c>
      <c r="F11" s="8">
        <v>6.3</v>
      </c>
      <c r="G11" s="40">
        <v>0.74679398148148157</v>
      </c>
      <c r="H11" s="31">
        <f t="shared" si="3"/>
        <v>0.74679398148148157</v>
      </c>
      <c r="I11" s="29">
        <v>7</v>
      </c>
      <c r="J11" s="29">
        <v>98</v>
      </c>
      <c r="K11" s="9">
        <v>100</v>
      </c>
      <c r="L11" s="35">
        <v>2.6</v>
      </c>
      <c r="M11" s="10">
        <f t="shared" si="4"/>
        <v>50.78125</v>
      </c>
      <c r="N11" s="26">
        <f t="shared" si="5"/>
        <v>2.7023999999999999</v>
      </c>
      <c r="O11" s="27">
        <f t="shared" si="1"/>
        <v>47.21875</v>
      </c>
      <c r="P11" s="27">
        <f t="shared" si="6"/>
        <v>73.609375</v>
      </c>
      <c r="Q11" s="28">
        <f t="shared" si="2"/>
        <v>0.26</v>
      </c>
    </row>
    <row r="12" spans="2:20" x14ac:dyDescent="0.35">
      <c r="B12" s="24">
        <v>44857</v>
      </c>
      <c r="C12" s="18" t="s">
        <v>58</v>
      </c>
      <c r="D12" s="18">
        <v>50</v>
      </c>
      <c r="E12" s="8">
        <v>69.099999999999994</v>
      </c>
      <c r="F12" s="8">
        <v>3.5</v>
      </c>
      <c r="G12" s="40">
        <v>0.74532407407407408</v>
      </c>
      <c r="H12" s="31">
        <f t="shared" si="3"/>
        <v>0.74532407407407408</v>
      </c>
      <c r="I12" s="29">
        <v>4.0999999999999996</v>
      </c>
      <c r="J12" s="29">
        <v>98</v>
      </c>
      <c r="K12" s="9">
        <v>0</v>
      </c>
      <c r="L12" s="35">
        <v>0</v>
      </c>
      <c r="M12" s="10">
        <f t="shared" si="4"/>
        <v>0</v>
      </c>
      <c r="N12" s="26">
        <f t="shared" si="5"/>
        <v>0</v>
      </c>
      <c r="O12" s="27">
        <f t="shared" si="1"/>
        <v>100</v>
      </c>
      <c r="P12" s="27">
        <f t="shared" si="6"/>
        <v>100</v>
      </c>
      <c r="Q12" s="28">
        <f t="shared" si="2"/>
        <v>0</v>
      </c>
    </row>
    <row r="13" spans="2:20" x14ac:dyDescent="0.35">
      <c r="B13" s="24">
        <v>44858</v>
      </c>
      <c r="C13" s="18" t="s">
        <v>72</v>
      </c>
      <c r="D13" s="18">
        <v>25</v>
      </c>
      <c r="E13" s="8">
        <v>50</v>
      </c>
      <c r="F13" s="8">
        <v>4.5999999999999996</v>
      </c>
      <c r="G13" s="40">
        <v>0.74385416666666659</v>
      </c>
      <c r="H13" s="31">
        <f t="shared" si="3"/>
        <v>0.74385416666666659</v>
      </c>
      <c r="I13" s="29">
        <v>5.2</v>
      </c>
      <c r="J13" s="29">
        <v>91</v>
      </c>
      <c r="K13" s="9">
        <v>97</v>
      </c>
      <c r="L13" s="35">
        <v>0</v>
      </c>
      <c r="M13" s="10">
        <f t="shared" si="4"/>
        <v>0</v>
      </c>
      <c r="N13" s="26">
        <f t="shared" si="5"/>
        <v>0.30720000000000003</v>
      </c>
      <c r="O13" s="27">
        <f t="shared" si="1"/>
        <v>94</v>
      </c>
      <c r="P13" s="27">
        <f t="shared" si="6"/>
        <v>97</v>
      </c>
      <c r="Q13" s="28">
        <f t="shared" si="2"/>
        <v>6.1439999999999995E-2</v>
      </c>
    </row>
    <row r="14" spans="2:20" x14ac:dyDescent="0.35">
      <c r="B14" s="24">
        <v>44859</v>
      </c>
      <c r="C14" s="18" t="s">
        <v>56</v>
      </c>
      <c r="D14" s="18">
        <v>0</v>
      </c>
      <c r="E14" s="8">
        <v>47.2</v>
      </c>
      <c r="F14" s="8">
        <v>6.6</v>
      </c>
      <c r="G14" s="40">
        <v>0.7424074074074074</v>
      </c>
      <c r="H14" s="31">
        <f t="shared" si="3"/>
        <v>0.7424074074074074</v>
      </c>
      <c r="I14" s="29">
        <v>6.6</v>
      </c>
      <c r="J14" s="29">
        <v>66</v>
      </c>
      <c r="K14" s="9">
        <v>100</v>
      </c>
      <c r="L14" s="35">
        <v>0.8</v>
      </c>
      <c r="M14" s="10">
        <f t="shared" si="4"/>
        <v>15.625</v>
      </c>
      <c r="N14" s="26">
        <f t="shared" si="5"/>
        <v>2.5407999999999999</v>
      </c>
      <c r="O14" s="27">
        <f t="shared" si="1"/>
        <v>50.375</v>
      </c>
      <c r="P14" s="27">
        <f t="shared" si="6"/>
        <v>75.1875</v>
      </c>
      <c r="Q14" s="28">
        <f t="shared" si="2"/>
        <v>8.0000000000000016E-2</v>
      </c>
    </row>
    <row r="15" spans="2:20" x14ac:dyDescent="0.35">
      <c r="B15" s="24">
        <v>44860</v>
      </c>
      <c r="C15" s="18" t="s">
        <v>56</v>
      </c>
      <c r="D15" s="18">
        <v>8.33</v>
      </c>
      <c r="E15" s="8">
        <v>57.2</v>
      </c>
      <c r="F15" s="8">
        <v>7.3</v>
      </c>
      <c r="G15" s="40">
        <v>0.74097222222222225</v>
      </c>
      <c r="H15" s="31">
        <f t="shared" si="3"/>
        <v>0.74097222222222225</v>
      </c>
      <c r="I15" s="29">
        <v>7.3</v>
      </c>
      <c r="J15" s="29">
        <v>50</v>
      </c>
      <c r="K15" s="9">
        <v>86</v>
      </c>
      <c r="L15" s="35">
        <v>0</v>
      </c>
      <c r="M15" s="10">
        <f t="shared" si="4"/>
        <v>0</v>
      </c>
      <c r="N15" s="26">
        <f t="shared" si="5"/>
        <v>1.8432000000000002</v>
      </c>
      <c r="O15" s="27">
        <f t="shared" si="1"/>
        <v>64</v>
      </c>
      <c r="P15" s="27">
        <f t="shared" si="6"/>
        <v>82</v>
      </c>
      <c r="Q15" s="28">
        <f t="shared" si="2"/>
        <v>0.28672000000000003</v>
      </c>
    </row>
    <row r="16" spans="2:20" x14ac:dyDescent="0.35">
      <c r="B16" s="24">
        <v>44861</v>
      </c>
      <c r="C16" s="18" t="s">
        <v>56</v>
      </c>
      <c r="D16" s="18">
        <v>16.670000000000002</v>
      </c>
      <c r="E16" s="8">
        <v>59.6</v>
      </c>
      <c r="F16" s="8">
        <v>2.4</v>
      </c>
      <c r="G16" s="40">
        <v>0.73954861111111114</v>
      </c>
      <c r="H16" s="31">
        <f t="shared" si="3"/>
        <v>0.73954861111111114</v>
      </c>
      <c r="I16" s="29">
        <v>4.2</v>
      </c>
      <c r="J16" s="29">
        <v>98</v>
      </c>
      <c r="K16" s="9">
        <v>77</v>
      </c>
      <c r="L16" s="35">
        <v>0</v>
      </c>
      <c r="M16" s="10">
        <f t="shared" si="4"/>
        <v>0</v>
      </c>
      <c r="N16" s="26">
        <f t="shared" si="5"/>
        <v>0</v>
      </c>
      <c r="O16" s="27">
        <f t="shared" si="1"/>
        <v>100</v>
      </c>
      <c r="P16" s="27">
        <f t="shared" si="6"/>
        <v>100</v>
      </c>
      <c r="Q16" s="28">
        <f t="shared" si="2"/>
        <v>0</v>
      </c>
    </row>
    <row r="17" spans="2:17" x14ac:dyDescent="0.35">
      <c r="B17" s="24">
        <v>44862</v>
      </c>
      <c r="C17" s="18" t="s">
        <v>56</v>
      </c>
      <c r="D17" s="18">
        <v>20.83</v>
      </c>
      <c r="E17" s="8">
        <v>59.3</v>
      </c>
      <c r="F17" s="8">
        <v>6.3</v>
      </c>
      <c r="G17" s="40">
        <v>0.73814814814814811</v>
      </c>
      <c r="H17" s="31">
        <f t="shared" si="3"/>
        <v>0.73814814814814811</v>
      </c>
      <c r="I17" s="29">
        <v>6.1</v>
      </c>
      <c r="J17" s="29">
        <v>64</v>
      </c>
      <c r="K17" s="9">
        <v>94</v>
      </c>
      <c r="L17" s="35">
        <v>0</v>
      </c>
      <c r="M17" s="10">
        <f t="shared" si="4"/>
        <v>0</v>
      </c>
      <c r="N17" s="26">
        <f t="shared" si="5"/>
        <v>1.536</v>
      </c>
      <c r="O17" s="27">
        <f t="shared" si="1"/>
        <v>70</v>
      </c>
      <c r="P17" s="27">
        <f t="shared" si="6"/>
        <v>85.000000000000014</v>
      </c>
      <c r="Q17" s="28">
        <f t="shared" si="2"/>
        <v>0.12287999999999999</v>
      </c>
    </row>
    <row r="18" spans="2:17" x14ac:dyDescent="0.35">
      <c r="B18" s="24">
        <v>44863</v>
      </c>
      <c r="C18" s="18" t="s">
        <v>57</v>
      </c>
      <c r="D18" s="18">
        <v>29.17</v>
      </c>
      <c r="E18" s="8">
        <v>67.5</v>
      </c>
      <c r="F18" s="8">
        <v>2.7</v>
      </c>
      <c r="G18" s="40">
        <v>0.73675925925925922</v>
      </c>
      <c r="H18" s="31">
        <f t="shared" si="3"/>
        <v>0.73675925925925922</v>
      </c>
      <c r="I18" s="29">
        <v>3.8</v>
      </c>
      <c r="J18" s="29">
        <v>98</v>
      </c>
      <c r="K18" s="9">
        <v>78</v>
      </c>
      <c r="L18" s="35">
        <v>0</v>
      </c>
      <c r="M18" s="10">
        <f t="shared" si="4"/>
        <v>0</v>
      </c>
      <c r="N18" s="26">
        <f t="shared" si="5"/>
        <v>0</v>
      </c>
      <c r="O18" s="27">
        <f t="shared" si="1"/>
        <v>100</v>
      </c>
      <c r="P18" s="27">
        <f t="shared" si="6"/>
        <v>100</v>
      </c>
      <c r="Q18" s="28">
        <f t="shared" si="2"/>
        <v>0</v>
      </c>
    </row>
    <row r="19" spans="2:17" x14ac:dyDescent="0.35">
      <c r="B19" s="24">
        <v>44864</v>
      </c>
      <c r="C19" s="18" t="s">
        <v>58</v>
      </c>
      <c r="D19" s="18">
        <v>4.17</v>
      </c>
      <c r="E19" s="8">
        <v>54.1</v>
      </c>
      <c r="F19" s="8">
        <v>3.8</v>
      </c>
      <c r="G19" s="40">
        <v>0.6937268518518519</v>
      </c>
      <c r="H19" s="31">
        <f t="shared" si="3"/>
        <v>0.6937268518518519</v>
      </c>
      <c r="I19" s="29">
        <v>4.3</v>
      </c>
      <c r="J19" s="29">
        <v>66</v>
      </c>
      <c r="K19" s="9">
        <v>0</v>
      </c>
      <c r="L19" s="35">
        <v>0</v>
      </c>
      <c r="M19" s="10">
        <f t="shared" si="4"/>
        <v>0</v>
      </c>
      <c r="N19" s="26">
        <f t="shared" si="5"/>
        <v>0</v>
      </c>
      <c r="O19" s="27">
        <f t="shared" si="1"/>
        <v>100</v>
      </c>
      <c r="P19" s="27">
        <f t="shared" si="6"/>
        <v>100</v>
      </c>
      <c r="Q19" s="28">
        <f t="shared" si="2"/>
        <v>2.048</v>
      </c>
    </row>
    <row r="20" spans="2:17" x14ac:dyDescent="0.35">
      <c r="B20" s="24">
        <v>44865</v>
      </c>
      <c r="C20" s="18" t="s">
        <v>72</v>
      </c>
      <c r="D20" s="18">
        <v>12.5</v>
      </c>
      <c r="E20" s="8">
        <v>63.3</v>
      </c>
      <c r="F20" s="8">
        <v>4.3</v>
      </c>
      <c r="G20" s="40">
        <v>0.69236111111111109</v>
      </c>
      <c r="H20" s="31">
        <f t="shared" si="3"/>
        <v>0.69236111111111109</v>
      </c>
      <c r="I20" s="29">
        <v>4.5</v>
      </c>
      <c r="J20" s="29">
        <v>94</v>
      </c>
      <c r="K20" s="9">
        <v>0</v>
      </c>
      <c r="L20" s="35">
        <v>0</v>
      </c>
      <c r="M20" s="10">
        <f t="shared" si="4"/>
        <v>0</v>
      </c>
      <c r="N20" s="26">
        <f t="shared" si="5"/>
        <v>0</v>
      </c>
      <c r="O20" s="27">
        <f t="shared" si="1"/>
        <v>100</v>
      </c>
      <c r="P20" s="27">
        <f t="shared" si="6"/>
        <v>100</v>
      </c>
      <c r="Q20" s="28">
        <f t="shared" si="2"/>
        <v>2.048</v>
      </c>
    </row>
    <row r="21" spans="2:17" x14ac:dyDescent="0.35">
      <c r="B21" s="24">
        <v>44866</v>
      </c>
      <c r="C21" s="18" t="s">
        <v>56</v>
      </c>
      <c r="D21" s="18">
        <v>29.17</v>
      </c>
      <c r="E21" s="8">
        <v>63</v>
      </c>
      <c r="F21" s="8">
        <v>4.0999999999999996</v>
      </c>
      <c r="G21" s="40">
        <v>0.69103009259259263</v>
      </c>
      <c r="H21" s="31">
        <f t="shared" si="3"/>
        <v>0.69103009259259263</v>
      </c>
      <c r="I21" s="29">
        <v>3.9</v>
      </c>
      <c r="J21" s="29">
        <v>98</v>
      </c>
      <c r="K21" s="9">
        <v>0</v>
      </c>
      <c r="L21" s="35">
        <v>0</v>
      </c>
      <c r="M21" s="10">
        <f t="shared" si="4"/>
        <v>0</v>
      </c>
      <c r="N21" s="26">
        <f t="shared" si="5"/>
        <v>0</v>
      </c>
      <c r="O21" s="27">
        <f t="shared" si="1"/>
        <v>100</v>
      </c>
      <c r="P21" s="27">
        <f t="shared" si="6"/>
        <v>100</v>
      </c>
      <c r="Q21" s="28">
        <f t="shared" si="2"/>
        <v>0</v>
      </c>
    </row>
    <row r="22" spans="2:17" x14ac:dyDescent="0.35">
      <c r="B22" s="24">
        <v>44867</v>
      </c>
      <c r="C22" s="18" t="s">
        <v>56</v>
      </c>
      <c r="D22" s="18">
        <v>20.83</v>
      </c>
      <c r="E22" s="8">
        <v>61.5</v>
      </c>
      <c r="F22" s="8">
        <v>3.8</v>
      </c>
      <c r="G22" s="40">
        <v>0.6897106481481482</v>
      </c>
      <c r="H22" s="31">
        <f t="shared" si="3"/>
        <v>0.6897106481481482</v>
      </c>
      <c r="I22" s="29">
        <v>3.9</v>
      </c>
      <c r="J22" s="29">
        <v>90</v>
      </c>
      <c r="K22" s="9">
        <v>92</v>
      </c>
      <c r="L22" s="35">
        <v>0</v>
      </c>
      <c r="M22" s="10">
        <f t="shared" si="4"/>
        <v>0</v>
      </c>
      <c r="N22" s="26">
        <f t="shared" si="5"/>
        <v>0.1024</v>
      </c>
      <c r="O22" s="27">
        <f t="shared" si="1"/>
        <v>98</v>
      </c>
      <c r="P22" s="27">
        <f t="shared" si="6"/>
        <v>99.000000000000014</v>
      </c>
      <c r="Q22" s="28">
        <f t="shared" si="2"/>
        <v>0.16384000000000001</v>
      </c>
    </row>
    <row r="23" spans="2:17" x14ac:dyDescent="0.35">
      <c r="B23" s="24">
        <v>44868</v>
      </c>
      <c r="C23" s="18" t="s">
        <v>56</v>
      </c>
      <c r="D23" s="18">
        <v>20.83</v>
      </c>
      <c r="E23" s="8">
        <v>89.1</v>
      </c>
      <c r="F23" s="8">
        <v>2.9</v>
      </c>
      <c r="G23" s="40">
        <v>0.68840277777777781</v>
      </c>
      <c r="H23" s="31">
        <f t="shared" si="3"/>
        <v>0.68840277777777781</v>
      </c>
      <c r="I23" s="29">
        <v>4.2</v>
      </c>
      <c r="J23" s="29">
        <v>90</v>
      </c>
      <c r="K23" s="9">
        <v>88</v>
      </c>
      <c r="L23" s="35">
        <v>0</v>
      </c>
      <c r="M23" s="10">
        <f t="shared" si="4"/>
        <v>0</v>
      </c>
      <c r="N23" s="26">
        <f t="shared" si="5"/>
        <v>0</v>
      </c>
      <c r="O23" s="27">
        <f t="shared" si="1"/>
        <v>100</v>
      </c>
      <c r="P23" s="27">
        <f t="shared" si="6"/>
        <v>100</v>
      </c>
      <c r="Q23" s="28">
        <f t="shared" si="2"/>
        <v>0.24575999999999998</v>
      </c>
    </row>
    <row r="24" spans="2:17" x14ac:dyDescent="0.35">
      <c r="B24" s="24">
        <v>44869</v>
      </c>
      <c r="C24" s="18" t="s">
        <v>56</v>
      </c>
      <c r="D24" s="18">
        <v>0</v>
      </c>
      <c r="E24" s="8">
        <v>29.6</v>
      </c>
      <c r="F24" s="8">
        <v>8</v>
      </c>
      <c r="G24" s="40">
        <v>0.68712962962962953</v>
      </c>
      <c r="H24" s="31">
        <f t="shared" si="3"/>
        <v>0.68712962962962953</v>
      </c>
      <c r="I24" s="29">
        <v>6.7</v>
      </c>
      <c r="J24" s="29">
        <v>51</v>
      </c>
      <c r="K24" s="9">
        <v>100</v>
      </c>
      <c r="L24" s="35">
        <v>0.5</v>
      </c>
      <c r="M24" s="10">
        <f t="shared" si="4"/>
        <v>9.765625</v>
      </c>
      <c r="N24" s="26">
        <f t="shared" si="5"/>
        <v>3.0087999999999999</v>
      </c>
      <c r="O24" s="27">
        <f t="shared" si="1"/>
        <v>41.234375</v>
      </c>
      <c r="P24" s="27">
        <f t="shared" si="6"/>
        <v>70.6171875</v>
      </c>
      <c r="Q24" s="28">
        <f t="shared" si="2"/>
        <v>0.05</v>
      </c>
    </row>
    <row r="25" spans="2:17" x14ac:dyDescent="0.35">
      <c r="B25" s="24">
        <v>44870</v>
      </c>
      <c r="C25" s="18" t="s">
        <v>57</v>
      </c>
      <c r="D25" s="18">
        <v>33.33</v>
      </c>
      <c r="E25" s="8">
        <v>71.2</v>
      </c>
      <c r="F25" s="8">
        <v>1.1000000000000001</v>
      </c>
      <c r="G25" s="40">
        <v>0.68586805555555552</v>
      </c>
      <c r="H25" s="31">
        <f t="shared" si="3"/>
        <v>0.68586805555555552</v>
      </c>
      <c r="I25" s="29">
        <v>1.5</v>
      </c>
      <c r="J25" s="29">
        <v>98</v>
      </c>
      <c r="K25" s="9">
        <v>0</v>
      </c>
      <c r="L25" s="35">
        <v>0</v>
      </c>
      <c r="M25" s="10">
        <f t="shared" si="4"/>
        <v>0</v>
      </c>
      <c r="N25" s="26">
        <f t="shared" si="0"/>
        <v>0</v>
      </c>
      <c r="O25" s="27">
        <f t="shared" si="1"/>
        <v>100</v>
      </c>
      <c r="P25" s="27">
        <f t="shared" si="6"/>
        <v>100</v>
      </c>
      <c r="Q25" s="28">
        <f t="shared" si="2"/>
        <v>0</v>
      </c>
    </row>
    <row r="26" spans="2:17" x14ac:dyDescent="0.35">
      <c r="B26" s="24">
        <v>44871</v>
      </c>
      <c r="C26" s="18" t="s">
        <v>58</v>
      </c>
      <c r="D26" s="18">
        <v>41.67</v>
      </c>
      <c r="E26" s="8">
        <v>75.599999999999994</v>
      </c>
      <c r="F26" s="8">
        <v>1.3</v>
      </c>
      <c r="G26" s="40">
        <v>0.68462962962962959</v>
      </c>
      <c r="H26" s="31">
        <f t="shared" si="3"/>
        <v>0.68462962962962959</v>
      </c>
      <c r="I26" s="29">
        <v>1.8</v>
      </c>
      <c r="J26" s="29">
        <v>98</v>
      </c>
      <c r="K26" s="9">
        <v>0</v>
      </c>
      <c r="L26" s="35">
        <v>0</v>
      </c>
      <c r="M26" s="10">
        <f t="shared" si="4"/>
        <v>0</v>
      </c>
      <c r="N26" s="26">
        <f t="shared" si="0"/>
        <v>0</v>
      </c>
      <c r="O26" s="27">
        <f t="shared" si="1"/>
        <v>100</v>
      </c>
      <c r="P26" s="27">
        <f t="shared" si="6"/>
        <v>100</v>
      </c>
      <c r="Q26" s="28">
        <f t="shared" si="2"/>
        <v>0</v>
      </c>
    </row>
    <row r="27" spans="2:17" x14ac:dyDescent="0.35">
      <c r="B27" s="24">
        <v>44872</v>
      </c>
      <c r="C27" s="18" t="s">
        <v>56</v>
      </c>
      <c r="D27" s="18">
        <v>37.5</v>
      </c>
      <c r="E27" s="8">
        <v>70.2</v>
      </c>
      <c r="F27" s="8">
        <v>1.3</v>
      </c>
      <c r="G27" s="40">
        <v>0.6834027777777778</v>
      </c>
      <c r="H27" s="31">
        <f t="shared" si="3"/>
        <v>0.6834027777777778</v>
      </c>
      <c r="I27" s="29">
        <v>2</v>
      </c>
      <c r="J27" s="29">
        <v>80</v>
      </c>
      <c r="K27" s="9">
        <v>0</v>
      </c>
      <c r="L27" s="35">
        <v>0</v>
      </c>
      <c r="M27" s="10">
        <f t="shared" si="4"/>
        <v>0</v>
      </c>
      <c r="N27" s="26">
        <f t="shared" si="0"/>
        <v>0</v>
      </c>
      <c r="O27" s="27">
        <f t="shared" si="1"/>
        <v>100</v>
      </c>
      <c r="P27" s="27">
        <f t="shared" si="6"/>
        <v>100</v>
      </c>
      <c r="Q27" s="28">
        <f t="shared" si="2"/>
        <v>2.048</v>
      </c>
    </row>
    <row r="28" spans="2:17" x14ac:dyDescent="0.35">
      <c r="B28" s="24">
        <v>44873</v>
      </c>
      <c r="C28" s="18" t="s">
        <v>56</v>
      </c>
      <c r="D28" s="18">
        <v>20.83</v>
      </c>
      <c r="E28" s="8">
        <v>60.5</v>
      </c>
      <c r="F28" s="8">
        <v>3.5</v>
      </c>
      <c r="G28" s="40">
        <v>0.68221064814814814</v>
      </c>
      <c r="H28" s="31">
        <f t="shared" si="3"/>
        <v>0.68221064814814814</v>
      </c>
      <c r="I28" s="29">
        <v>4.7</v>
      </c>
      <c r="J28" s="29">
        <v>98</v>
      </c>
      <c r="K28" s="9">
        <v>100</v>
      </c>
      <c r="L28" s="35">
        <v>0.7</v>
      </c>
      <c r="M28" s="10">
        <f t="shared" si="4"/>
        <v>13.671875</v>
      </c>
      <c r="N28" s="26">
        <f t="shared" si="0"/>
        <v>0.8024</v>
      </c>
      <c r="O28" s="27">
        <f t="shared" si="1"/>
        <v>84.328125</v>
      </c>
      <c r="P28" s="27">
        <f t="shared" si="6"/>
        <v>92.1640625</v>
      </c>
      <c r="Q28" s="28">
        <f>IF(AND(M28=0,  J28&lt;98),  0.01*(100-K28)*5.12*0.4, L28*0.1)</f>
        <v>6.9999999999999993E-2</v>
      </c>
    </row>
    <row r="29" spans="2:17" x14ac:dyDescent="0.35">
      <c r="B29" s="24">
        <v>44874</v>
      </c>
      <c r="C29" s="18" t="s">
        <v>56</v>
      </c>
      <c r="D29" s="18">
        <v>20.83</v>
      </c>
      <c r="E29" s="8">
        <v>57.7</v>
      </c>
      <c r="F29" s="8">
        <v>4</v>
      </c>
      <c r="G29" s="40">
        <v>0.68103009259259262</v>
      </c>
      <c r="H29" s="31">
        <f t="shared" si="3"/>
        <v>0.68103009259259262</v>
      </c>
      <c r="I29" s="29">
        <v>5.2</v>
      </c>
      <c r="J29" s="29">
        <v>84</v>
      </c>
      <c r="K29" s="9">
        <v>98</v>
      </c>
      <c r="L29" s="35">
        <v>0</v>
      </c>
      <c r="M29" s="10">
        <f t="shared" si="4"/>
        <v>0</v>
      </c>
      <c r="N29" s="26">
        <f t="shared" si="0"/>
        <v>0.71679999999999999</v>
      </c>
      <c r="O29" s="27">
        <f t="shared" si="1"/>
        <v>86</v>
      </c>
      <c r="P29" s="27">
        <f t="shared" si="6"/>
        <v>93</v>
      </c>
      <c r="Q29" s="28">
        <f t="shared" ref="Q29:Q36" si="7">IF(AND(M29=0,  J29&lt;98),  0.01*(100-K29)*5.12*0.4, L29*0.1)</f>
        <v>4.0960000000000003E-2</v>
      </c>
    </row>
    <row r="30" spans="2:17" x14ac:dyDescent="0.35">
      <c r="B30" s="24">
        <v>44875</v>
      </c>
      <c r="C30" s="18" t="s">
        <v>56</v>
      </c>
      <c r="D30" s="18">
        <v>0</v>
      </c>
      <c r="E30" s="8">
        <v>76.400000000000006</v>
      </c>
      <c r="F30" s="8">
        <v>2.9</v>
      </c>
      <c r="G30" s="40">
        <v>0.67988425925925933</v>
      </c>
      <c r="H30" s="31">
        <f t="shared" si="3"/>
        <v>0.67988425925925933</v>
      </c>
      <c r="I30" s="29">
        <v>2.2000000000000002</v>
      </c>
      <c r="J30" s="29">
        <v>98</v>
      </c>
      <c r="K30" s="9">
        <v>0</v>
      </c>
      <c r="L30" s="35">
        <v>0</v>
      </c>
      <c r="M30" s="10">
        <f t="shared" si="4"/>
        <v>0</v>
      </c>
      <c r="N30" s="26">
        <f t="shared" si="0"/>
        <v>0</v>
      </c>
      <c r="O30" s="27">
        <f t="shared" si="1"/>
        <v>100</v>
      </c>
      <c r="P30" s="27">
        <f t="shared" si="6"/>
        <v>100</v>
      </c>
      <c r="Q30" s="28">
        <f t="shared" si="7"/>
        <v>0</v>
      </c>
    </row>
    <row r="31" spans="2:17" x14ac:dyDescent="0.35">
      <c r="B31" s="24">
        <v>44876</v>
      </c>
      <c r="C31" s="18" t="s">
        <v>56</v>
      </c>
      <c r="D31" s="18">
        <v>0</v>
      </c>
      <c r="E31" s="8">
        <v>74</v>
      </c>
      <c r="F31" s="8">
        <v>3</v>
      </c>
      <c r="G31" s="40">
        <v>0.67874999999999996</v>
      </c>
      <c r="H31" s="31">
        <f t="shared" si="3"/>
        <v>0.67874999999999996</v>
      </c>
      <c r="I31" s="29">
        <v>3.1</v>
      </c>
      <c r="J31" s="29">
        <v>98</v>
      </c>
      <c r="K31" s="9">
        <v>0</v>
      </c>
      <c r="L31" s="35">
        <v>0</v>
      </c>
      <c r="M31" s="10">
        <f t="shared" si="4"/>
        <v>0</v>
      </c>
      <c r="N31" s="26">
        <f t="shared" si="0"/>
        <v>0</v>
      </c>
      <c r="O31" s="27">
        <f t="shared" si="1"/>
        <v>100</v>
      </c>
      <c r="P31" s="27">
        <f t="shared" si="6"/>
        <v>100</v>
      </c>
      <c r="Q31" s="28">
        <f t="shared" si="7"/>
        <v>0</v>
      </c>
    </row>
    <row r="32" spans="2:17" x14ac:dyDescent="0.35">
      <c r="B32" s="24">
        <v>44877</v>
      </c>
      <c r="C32" s="18" t="s">
        <v>57</v>
      </c>
      <c r="D32" s="18">
        <v>0</v>
      </c>
      <c r="E32" s="8">
        <v>37</v>
      </c>
      <c r="F32" s="8">
        <v>3.9</v>
      </c>
      <c r="G32" s="41">
        <v>0.67765046296296294</v>
      </c>
      <c r="H32" s="31">
        <f t="shared" si="3"/>
        <v>0.67765046296296294</v>
      </c>
      <c r="I32" s="29">
        <v>3.6</v>
      </c>
      <c r="J32" s="29">
        <v>80</v>
      </c>
      <c r="K32" s="9">
        <v>0</v>
      </c>
      <c r="L32" s="35">
        <v>0</v>
      </c>
      <c r="M32" s="10">
        <f t="shared" si="4"/>
        <v>0</v>
      </c>
      <c r="N32" s="26">
        <f t="shared" si="0"/>
        <v>0</v>
      </c>
      <c r="O32" s="27">
        <f t="shared" si="1"/>
        <v>100</v>
      </c>
      <c r="P32" s="27">
        <f t="shared" si="6"/>
        <v>100</v>
      </c>
      <c r="Q32" s="28">
        <f t="shared" si="7"/>
        <v>2.048</v>
      </c>
    </row>
    <row r="33" spans="2:20" x14ac:dyDescent="0.35">
      <c r="B33" s="24">
        <v>44878</v>
      </c>
      <c r="C33" s="18" t="s">
        <v>58</v>
      </c>
      <c r="D33" s="18">
        <v>4.17</v>
      </c>
      <c r="E33" s="8">
        <v>77.400000000000006</v>
      </c>
      <c r="F33" s="8">
        <v>1.8</v>
      </c>
      <c r="G33" s="40">
        <v>0.67657407407407411</v>
      </c>
      <c r="H33" s="31">
        <f t="shared" si="3"/>
        <v>0.67657407407407411</v>
      </c>
      <c r="I33" s="29">
        <v>1.7</v>
      </c>
      <c r="J33" s="29">
        <v>98</v>
      </c>
      <c r="K33" s="9">
        <v>0</v>
      </c>
      <c r="L33" s="35">
        <v>0</v>
      </c>
      <c r="M33" s="10">
        <f t="shared" si="4"/>
        <v>0</v>
      </c>
      <c r="N33" s="26">
        <f t="shared" si="0"/>
        <v>0</v>
      </c>
      <c r="O33" s="27">
        <f t="shared" si="1"/>
        <v>100</v>
      </c>
      <c r="P33" s="27">
        <f t="shared" si="6"/>
        <v>100</v>
      </c>
      <c r="Q33" s="28">
        <f t="shared" si="7"/>
        <v>0</v>
      </c>
    </row>
    <row r="34" spans="2:20" x14ac:dyDescent="0.35">
      <c r="B34" s="24">
        <v>44879</v>
      </c>
      <c r="C34" s="18" t="s">
        <v>72</v>
      </c>
      <c r="D34" s="18">
        <v>8.33</v>
      </c>
      <c r="E34" s="8">
        <v>91.5</v>
      </c>
      <c r="F34" s="8">
        <v>1.2</v>
      </c>
      <c r="G34" s="40">
        <v>0.67552083333333324</v>
      </c>
      <c r="H34" s="31">
        <f t="shared" si="3"/>
        <v>0.67552083333333324</v>
      </c>
      <c r="I34" s="29">
        <v>0.9</v>
      </c>
      <c r="J34" s="29">
        <v>98</v>
      </c>
      <c r="K34" s="9">
        <v>0</v>
      </c>
      <c r="L34" s="35">
        <v>0</v>
      </c>
      <c r="M34" s="10">
        <f t="shared" si="4"/>
        <v>0</v>
      </c>
      <c r="N34" s="26">
        <f t="shared" si="0"/>
        <v>0</v>
      </c>
      <c r="O34" s="27">
        <f t="shared" si="1"/>
        <v>100</v>
      </c>
      <c r="P34" s="27">
        <f t="shared" si="6"/>
        <v>100</v>
      </c>
      <c r="Q34" s="28">
        <f t="shared" si="7"/>
        <v>0</v>
      </c>
    </row>
    <row r="35" spans="2:20" x14ac:dyDescent="0.35">
      <c r="B35" s="24">
        <v>44880</v>
      </c>
      <c r="C35" s="18" t="s">
        <v>56</v>
      </c>
      <c r="D35" s="18">
        <v>41.67</v>
      </c>
      <c r="E35" s="8">
        <v>78.400000000000006</v>
      </c>
      <c r="F35" s="8">
        <v>1.1000000000000001</v>
      </c>
      <c r="G35" s="40">
        <v>0.67449074074074078</v>
      </c>
      <c r="H35" s="31">
        <f t="shared" si="3"/>
        <v>0.67449074074074078</v>
      </c>
      <c r="I35" s="29">
        <v>1.1000000000000001</v>
      </c>
      <c r="J35" s="29">
        <v>98</v>
      </c>
      <c r="K35" s="9">
        <v>0</v>
      </c>
      <c r="L35" s="35">
        <v>0</v>
      </c>
      <c r="M35" s="10">
        <f t="shared" si="4"/>
        <v>0</v>
      </c>
      <c r="N35" s="26">
        <f t="shared" ref="N35:N36" si="8">IF(K35=100, (100-O35)*5.12/100, 5.12*0.01*(100-O35))</f>
        <v>0</v>
      </c>
      <c r="O35" s="27">
        <f t="shared" ref="O35:O36" si="9">IF(K35=100,J35-M35,IF(K35=0,100,IF(((100-K35)+J35)&gt;100,100,(100-K35)+J35)))</f>
        <v>100</v>
      </c>
      <c r="P35" s="27">
        <f t="shared" si="6"/>
        <v>100</v>
      </c>
      <c r="Q35" s="28">
        <f t="shared" si="7"/>
        <v>0</v>
      </c>
    </row>
    <row r="36" spans="2:20" ht="15" thickBot="1" x14ac:dyDescent="0.4">
      <c r="B36" s="24">
        <v>44881</v>
      </c>
      <c r="C36" s="18" t="s">
        <v>56</v>
      </c>
      <c r="D36" s="18">
        <v>8.33</v>
      </c>
      <c r="E36" s="8">
        <v>85.6</v>
      </c>
      <c r="F36" s="8">
        <v>2.7</v>
      </c>
      <c r="G36" s="40">
        <v>0.67349537037037033</v>
      </c>
      <c r="H36" s="31">
        <f t="shared" si="3"/>
        <v>0.67349537037037033</v>
      </c>
      <c r="I36" s="29">
        <v>3.2</v>
      </c>
      <c r="J36" s="29">
        <v>98</v>
      </c>
      <c r="K36" s="9">
        <v>0</v>
      </c>
      <c r="L36" s="35">
        <v>0</v>
      </c>
      <c r="M36" s="10">
        <f t="shared" si="4"/>
        <v>0</v>
      </c>
      <c r="N36" s="26">
        <f t="shared" si="8"/>
        <v>0</v>
      </c>
      <c r="O36" s="27">
        <f t="shared" si="9"/>
        <v>100</v>
      </c>
      <c r="P36" s="27">
        <f t="shared" si="6"/>
        <v>100</v>
      </c>
      <c r="Q36" s="28">
        <f t="shared" si="7"/>
        <v>0</v>
      </c>
    </row>
    <row r="37" spans="2:20" ht="15" thickBot="1" x14ac:dyDescent="0.4">
      <c r="B37" s="11" t="s">
        <v>48</v>
      </c>
      <c r="C37" s="32" t="s">
        <v>54</v>
      </c>
      <c r="D37" s="32" t="s">
        <v>79</v>
      </c>
      <c r="E37" s="33" t="s">
        <v>53</v>
      </c>
      <c r="F37" s="33" t="s">
        <v>55</v>
      </c>
      <c r="G37" s="42" t="s">
        <v>101</v>
      </c>
      <c r="H37" s="33" t="s">
        <v>102</v>
      </c>
      <c r="I37" s="12" t="s">
        <v>38</v>
      </c>
      <c r="J37" s="12" t="s">
        <v>94</v>
      </c>
      <c r="K37" s="13" t="s">
        <v>45</v>
      </c>
      <c r="L37" s="13" t="s">
        <v>36</v>
      </c>
      <c r="M37" s="11" t="s">
        <v>37</v>
      </c>
      <c r="N37" s="5" t="s">
        <v>46</v>
      </c>
      <c r="O37" s="5" t="s">
        <v>43</v>
      </c>
      <c r="P37" s="30" t="s">
        <v>44</v>
      </c>
      <c r="Q37" s="15" t="s">
        <v>42</v>
      </c>
      <c r="R37" s="37" t="s">
        <v>93</v>
      </c>
    </row>
    <row r="38" spans="2:20" x14ac:dyDescent="0.35">
      <c r="B38" s="24">
        <v>44882</v>
      </c>
      <c r="C38" s="18" t="s">
        <v>56</v>
      </c>
      <c r="D38" s="18">
        <v>70.83</v>
      </c>
      <c r="E38" s="8">
        <v>89.3</v>
      </c>
      <c r="F38" s="8">
        <v>0.6</v>
      </c>
      <c r="G38" s="40">
        <v>0.67252314814814806</v>
      </c>
      <c r="H38" s="29">
        <f>G38</f>
        <v>0.67252314814814806</v>
      </c>
      <c r="I38" s="29">
        <v>0.7</v>
      </c>
      <c r="J38" s="29">
        <v>98</v>
      </c>
      <c r="K38" s="9">
        <v>22</v>
      </c>
      <c r="L38" s="35">
        <f>IF('Daily Data'!G42&lt;0.25, 0, 'Daily Data'!G42)</f>
        <v>0</v>
      </c>
      <c r="M38" s="10">
        <f>L38*100/10.24</f>
        <v>0</v>
      </c>
      <c r="N38" s="26">
        <f>IF(K38=100, (100-P38)*5.12/100, 5.12*0.01*(100-P38))</f>
        <v>0</v>
      </c>
      <c r="O38" s="27">
        <f>100*(10.24-N38)/5.12</f>
        <v>200</v>
      </c>
      <c r="P38" s="27">
        <f t="shared" ref="P38:P101" si="10">IF(K38=100,IF((J38-M38)&lt;0, 0, J38-M38),IF(K38&lt;23,100,IF(((100-K38)+J38)&gt;100,100,(100-K38)+J38)))</f>
        <v>100</v>
      </c>
      <c r="Q38" s="28">
        <f t="shared" ref="Q38:Q101" si="11">IF(AND(M38=0,  J38&lt;98),  0.011*(100-K38)*5.12*0.45, L38*0.1)</f>
        <v>0</v>
      </c>
    </row>
    <row r="39" spans="2:20" x14ac:dyDescent="0.35">
      <c r="B39" s="24">
        <v>44883</v>
      </c>
      <c r="C39" s="18" t="s">
        <v>56</v>
      </c>
      <c r="D39" s="18">
        <v>0</v>
      </c>
      <c r="E39" s="8">
        <v>76.3</v>
      </c>
      <c r="F39" s="8">
        <v>2.2999999999999998</v>
      </c>
      <c r="G39" s="40">
        <v>0.67158564814814825</v>
      </c>
      <c r="H39" s="29">
        <f t="shared" ref="H39:H129" si="12">G39</f>
        <v>0.67158564814814825</v>
      </c>
      <c r="I39" s="29">
        <v>2.8</v>
      </c>
      <c r="J39" s="29">
        <v>98</v>
      </c>
      <c r="K39" s="9">
        <v>71</v>
      </c>
      <c r="L39" s="35">
        <f>IF('Daily Data'!G43&lt;0.25, 0, 'Daily Data'!G43)</f>
        <v>0</v>
      </c>
      <c r="M39" s="10">
        <f t="shared" ref="M39:M83" si="13">L39*100/10.24</f>
        <v>0</v>
      </c>
      <c r="N39" s="26">
        <f t="shared" ref="N39:N83" si="14">IF(K39=100, (100-P39)*5.12/100, 5.12*0.01*(100-P39))</f>
        <v>0</v>
      </c>
      <c r="O39" s="27">
        <f t="shared" ref="O39:O83" si="15">100*(10.24-N39)/5.12</f>
        <v>200</v>
      </c>
      <c r="P39" s="27">
        <f t="shared" si="10"/>
        <v>100</v>
      </c>
      <c r="Q39" s="28">
        <f t="shared" si="11"/>
        <v>0</v>
      </c>
      <c r="T39" s="38"/>
    </row>
    <row r="40" spans="2:20" x14ac:dyDescent="0.35">
      <c r="B40" s="24">
        <v>44884</v>
      </c>
      <c r="C40" s="18" t="s">
        <v>57</v>
      </c>
      <c r="D40" s="18">
        <v>0</v>
      </c>
      <c r="E40" s="8">
        <v>79.599999999999994</v>
      </c>
      <c r="F40" s="8">
        <v>1.3</v>
      </c>
      <c r="G40" s="40">
        <v>0.67067129629629629</v>
      </c>
      <c r="H40" s="29">
        <f t="shared" si="12"/>
        <v>0.67067129629629629</v>
      </c>
      <c r="I40" s="29">
        <v>3.4</v>
      </c>
      <c r="J40" s="29">
        <v>98</v>
      </c>
      <c r="K40" s="9">
        <v>22</v>
      </c>
      <c r="L40" s="35">
        <f>IF('Daily Data'!G44&lt;0.25, 0, 'Daily Data'!G44)</f>
        <v>0</v>
      </c>
      <c r="M40" s="10">
        <f t="shared" si="13"/>
        <v>0</v>
      </c>
      <c r="N40" s="26">
        <f t="shared" si="14"/>
        <v>0</v>
      </c>
      <c r="O40" s="27">
        <f t="shared" si="15"/>
        <v>200</v>
      </c>
      <c r="P40" s="27">
        <f t="shared" si="10"/>
        <v>100</v>
      </c>
      <c r="Q40" s="28">
        <f t="shared" si="11"/>
        <v>0</v>
      </c>
    </row>
    <row r="41" spans="2:20" x14ac:dyDescent="0.35">
      <c r="B41" s="24">
        <v>44885</v>
      </c>
      <c r="C41" s="18" t="s">
        <v>58</v>
      </c>
      <c r="D41" s="18">
        <v>45.83</v>
      </c>
      <c r="E41" s="8">
        <v>57.4</v>
      </c>
      <c r="F41" s="8">
        <v>2.8</v>
      </c>
      <c r="G41" s="40">
        <v>0.66979166666666667</v>
      </c>
      <c r="H41" s="29">
        <f t="shared" si="12"/>
        <v>0.66979166666666667</v>
      </c>
      <c r="I41" s="29">
        <v>3.1</v>
      </c>
      <c r="J41" s="29">
        <v>98</v>
      </c>
      <c r="K41" s="9">
        <v>93</v>
      </c>
      <c r="L41" s="35">
        <f>IF('Daily Data'!G45&lt;0.25, 0, 'Daily Data'!G45)</f>
        <v>0</v>
      </c>
      <c r="M41" s="10">
        <f t="shared" si="13"/>
        <v>0</v>
      </c>
      <c r="N41" s="26">
        <f t="shared" si="14"/>
        <v>0</v>
      </c>
      <c r="O41" s="27">
        <f t="shared" si="15"/>
        <v>200</v>
      </c>
      <c r="P41" s="27">
        <f t="shared" si="10"/>
        <v>100</v>
      </c>
      <c r="Q41" s="28">
        <f t="shared" si="11"/>
        <v>0</v>
      </c>
    </row>
    <row r="42" spans="2:20" x14ac:dyDescent="0.35">
      <c r="B42" s="24">
        <v>44886</v>
      </c>
      <c r="C42" s="18" t="s">
        <v>72</v>
      </c>
      <c r="D42" s="18">
        <v>62.5</v>
      </c>
      <c r="E42" s="8">
        <v>72.7</v>
      </c>
      <c r="F42" s="8">
        <v>0.6</v>
      </c>
      <c r="G42" s="40">
        <v>0.66893518518518524</v>
      </c>
      <c r="H42" s="29">
        <f t="shared" si="12"/>
        <v>0.66893518518518524</v>
      </c>
      <c r="I42" s="29">
        <v>0.6</v>
      </c>
      <c r="J42" s="29">
        <v>98</v>
      </c>
      <c r="K42" s="9">
        <v>22</v>
      </c>
      <c r="L42" s="35">
        <f>IF('Daily Data'!G46&lt;0.25, 0, 'Daily Data'!G46)</f>
        <v>0</v>
      </c>
      <c r="M42" s="10">
        <f t="shared" si="13"/>
        <v>0</v>
      </c>
      <c r="N42" s="26">
        <f t="shared" si="14"/>
        <v>0</v>
      </c>
      <c r="O42" s="27">
        <f t="shared" si="15"/>
        <v>200</v>
      </c>
      <c r="P42" s="27">
        <f t="shared" si="10"/>
        <v>100</v>
      </c>
      <c r="Q42" s="28">
        <f t="shared" si="11"/>
        <v>0</v>
      </c>
    </row>
    <row r="43" spans="2:20" x14ac:dyDescent="0.35">
      <c r="B43" s="24">
        <v>44887</v>
      </c>
      <c r="C43" s="18" t="s">
        <v>56</v>
      </c>
      <c r="D43" s="18">
        <v>33.33</v>
      </c>
      <c r="E43" s="8">
        <v>85.6</v>
      </c>
      <c r="F43" s="8">
        <v>2.6</v>
      </c>
      <c r="G43" s="40">
        <v>0.66811342592592593</v>
      </c>
      <c r="H43" s="29">
        <f t="shared" si="12"/>
        <v>0.66811342592592593</v>
      </c>
      <c r="I43" s="29">
        <v>2.2000000000000002</v>
      </c>
      <c r="J43" s="29">
        <v>98</v>
      </c>
      <c r="K43" s="9">
        <v>38</v>
      </c>
      <c r="L43" s="35">
        <f>IF('Daily Data'!G47&lt;0.25, 0, 'Daily Data'!G47)</f>
        <v>0</v>
      </c>
      <c r="M43" s="10">
        <f t="shared" si="13"/>
        <v>0</v>
      </c>
      <c r="N43" s="26">
        <f t="shared" si="14"/>
        <v>0</v>
      </c>
      <c r="O43" s="27">
        <f t="shared" si="15"/>
        <v>200</v>
      </c>
      <c r="P43" s="27">
        <f t="shared" si="10"/>
        <v>100</v>
      </c>
      <c r="Q43" s="28">
        <f t="shared" si="11"/>
        <v>0</v>
      </c>
    </row>
    <row r="44" spans="2:20" x14ac:dyDescent="0.35">
      <c r="B44" s="24">
        <v>44888</v>
      </c>
      <c r="C44" s="18" t="s">
        <v>56</v>
      </c>
      <c r="D44" s="18">
        <v>54.17</v>
      </c>
      <c r="E44" s="8">
        <v>54.4</v>
      </c>
      <c r="F44" s="8">
        <v>3.2</v>
      </c>
      <c r="G44" s="40">
        <v>0.66732638888888884</v>
      </c>
      <c r="H44" s="29">
        <f t="shared" si="12"/>
        <v>0.66732638888888884</v>
      </c>
      <c r="I44" s="29">
        <v>3</v>
      </c>
      <c r="J44" s="29">
        <v>98</v>
      </c>
      <c r="K44" s="9">
        <v>92</v>
      </c>
      <c r="L44" s="35">
        <f>IF('Daily Data'!G48&lt;0.25, 0, 'Daily Data'!G48)</f>
        <v>0</v>
      </c>
      <c r="M44" s="10">
        <f t="shared" si="13"/>
        <v>0</v>
      </c>
      <c r="N44" s="26">
        <f t="shared" si="14"/>
        <v>0</v>
      </c>
      <c r="O44" s="27">
        <f t="shared" si="15"/>
        <v>200</v>
      </c>
      <c r="P44" s="27">
        <f t="shared" si="10"/>
        <v>100</v>
      </c>
      <c r="Q44" s="28">
        <f t="shared" si="11"/>
        <v>0</v>
      </c>
    </row>
    <row r="45" spans="2:20" x14ac:dyDescent="0.35">
      <c r="B45" s="24">
        <v>44889</v>
      </c>
      <c r="C45" s="18" t="s">
        <v>56</v>
      </c>
      <c r="D45" s="18">
        <v>33.33</v>
      </c>
      <c r="E45" s="8">
        <v>42.7</v>
      </c>
      <c r="F45" s="8">
        <v>1.5</v>
      </c>
      <c r="G45" s="40">
        <v>0.6665740740740741</v>
      </c>
      <c r="H45" s="29">
        <f t="shared" si="12"/>
        <v>0.6665740740740741</v>
      </c>
      <c r="I45" s="29">
        <v>2.1</v>
      </c>
      <c r="J45" s="29">
        <v>98</v>
      </c>
      <c r="K45" s="9">
        <v>85</v>
      </c>
      <c r="L45" s="35">
        <f>IF('Daily Data'!G49&lt;0.25, 0, 'Daily Data'!G49)</f>
        <v>0</v>
      </c>
      <c r="M45" s="10">
        <f t="shared" si="13"/>
        <v>0</v>
      </c>
      <c r="N45" s="26">
        <f t="shared" si="14"/>
        <v>0</v>
      </c>
      <c r="O45" s="27">
        <f t="shared" si="15"/>
        <v>200</v>
      </c>
      <c r="P45" s="27">
        <f t="shared" si="10"/>
        <v>100</v>
      </c>
      <c r="Q45" s="28">
        <f t="shared" si="11"/>
        <v>0</v>
      </c>
    </row>
    <row r="46" spans="2:20" x14ac:dyDescent="0.35">
      <c r="B46" s="24">
        <v>44890</v>
      </c>
      <c r="C46" s="18" t="s">
        <v>56</v>
      </c>
      <c r="D46" s="18">
        <v>0</v>
      </c>
      <c r="E46" s="8">
        <v>40.9</v>
      </c>
      <c r="F46" s="8">
        <v>4.5</v>
      </c>
      <c r="G46" s="40">
        <v>0.66585648148148147</v>
      </c>
      <c r="H46" s="29">
        <f t="shared" si="12"/>
        <v>0.66585648148148147</v>
      </c>
      <c r="I46" s="29">
        <v>4.4000000000000004</v>
      </c>
      <c r="J46" s="29">
        <v>98</v>
      </c>
      <c r="K46" s="9">
        <v>70</v>
      </c>
      <c r="L46" s="35">
        <f>IF('Daily Data'!G50&lt;0.25, 0, 'Daily Data'!G50)</f>
        <v>0</v>
      </c>
      <c r="M46" s="10">
        <f t="shared" si="13"/>
        <v>0</v>
      </c>
      <c r="N46" s="26">
        <f t="shared" si="14"/>
        <v>0</v>
      </c>
      <c r="O46" s="27">
        <f t="shared" si="15"/>
        <v>200</v>
      </c>
      <c r="P46" s="27">
        <f t="shared" si="10"/>
        <v>100</v>
      </c>
      <c r="Q46" s="28">
        <f t="shared" si="11"/>
        <v>0</v>
      </c>
    </row>
    <row r="47" spans="2:20" x14ac:dyDescent="0.35">
      <c r="B47" s="24">
        <v>44891</v>
      </c>
      <c r="C47" s="18" t="s">
        <v>57</v>
      </c>
      <c r="D47" s="18">
        <v>29.17</v>
      </c>
      <c r="E47" s="8">
        <v>70.8</v>
      </c>
      <c r="F47" s="8">
        <v>1.8</v>
      </c>
      <c r="G47" s="40">
        <v>0.66516203703703702</v>
      </c>
      <c r="H47" s="29">
        <f t="shared" si="12"/>
        <v>0.66516203703703702</v>
      </c>
      <c r="I47" s="29">
        <v>2</v>
      </c>
      <c r="J47" s="29">
        <v>98</v>
      </c>
      <c r="K47" s="9">
        <v>22</v>
      </c>
      <c r="L47" s="35">
        <f>IF('Daily Data'!G51&lt;0.25, 0, 'Daily Data'!G51)</f>
        <v>0</v>
      </c>
      <c r="M47" s="10">
        <f t="shared" si="13"/>
        <v>0</v>
      </c>
      <c r="N47" s="26">
        <f t="shared" si="14"/>
        <v>0</v>
      </c>
      <c r="O47" s="27">
        <f t="shared" si="15"/>
        <v>200</v>
      </c>
      <c r="P47" s="27">
        <f t="shared" si="10"/>
        <v>100</v>
      </c>
      <c r="Q47" s="28">
        <f t="shared" si="11"/>
        <v>0</v>
      </c>
    </row>
    <row r="48" spans="2:20" x14ac:dyDescent="0.35">
      <c r="B48" s="24">
        <v>44892</v>
      </c>
      <c r="C48" s="18" t="s">
        <v>58</v>
      </c>
      <c r="D48" s="18">
        <v>16.670000000000002</v>
      </c>
      <c r="E48" s="8">
        <v>64.8</v>
      </c>
      <c r="F48" s="8">
        <v>2.1</v>
      </c>
      <c r="G48" s="40">
        <v>0.66451388888888896</v>
      </c>
      <c r="H48" s="29">
        <f t="shared" si="12"/>
        <v>0.66451388888888896</v>
      </c>
      <c r="I48" s="29">
        <v>2.2999999999999998</v>
      </c>
      <c r="J48" s="29">
        <v>98</v>
      </c>
      <c r="K48" s="9">
        <v>22</v>
      </c>
      <c r="L48" s="35">
        <f>IF('Daily Data'!G52&lt;0.25, 0, 'Daily Data'!G52)</f>
        <v>0</v>
      </c>
      <c r="M48" s="10">
        <f t="shared" si="13"/>
        <v>0</v>
      </c>
      <c r="N48" s="26">
        <f t="shared" si="14"/>
        <v>0</v>
      </c>
      <c r="O48" s="27">
        <f t="shared" si="15"/>
        <v>200</v>
      </c>
      <c r="P48" s="27">
        <f t="shared" si="10"/>
        <v>100</v>
      </c>
      <c r="Q48" s="28">
        <f t="shared" si="11"/>
        <v>0</v>
      </c>
    </row>
    <row r="49" spans="2:17" x14ac:dyDescent="0.35">
      <c r="B49" s="24">
        <v>44893</v>
      </c>
      <c r="C49" s="18" t="s">
        <v>72</v>
      </c>
      <c r="D49" s="18">
        <v>8.33</v>
      </c>
      <c r="E49" s="8">
        <v>78.599999999999994</v>
      </c>
      <c r="F49" s="8">
        <v>1.3</v>
      </c>
      <c r="G49" s="40">
        <v>0.6639004629629629</v>
      </c>
      <c r="H49" s="29">
        <f t="shared" si="12"/>
        <v>0.6639004629629629</v>
      </c>
      <c r="I49" s="29">
        <v>1.6</v>
      </c>
      <c r="J49" s="29">
        <v>98</v>
      </c>
      <c r="K49" s="9">
        <v>22</v>
      </c>
      <c r="L49" s="35">
        <f>IF('Daily Data'!G53&lt;0.25, 0, 'Daily Data'!G53)</f>
        <v>0</v>
      </c>
      <c r="M49" s="10">
        <f t="shared" si="13"/>
        <v>0</v>
      </c>
      <c r="N49" s="26">
        <f t="shared" si="14"/>
        <v>0</v>
      </c>
      <c r="O49" s="27">
        <f t="shared" si="15"/>
        <v>200</v>
      </c>
      <c r="P49" s="27">
        <f t="shared" si="10"/>
        <v>100</v>
      </c>
      <c r="Q49" s="28">
        <f t="shared" si="11"/>
        <v>0</v>
      </c>
    </row>
    <row r="50" spans="2:17" x14ac:dyDescent="0.35">
      <c r="B50" s="24">
        <v>44894</v>
      </c>
      <c r="C50" s="18" t="s">
        <v>56</v>
      </c>
      <c r="D50" s="18">
        <v>4.17</v>
      </c>
      <c r="E50" s="8">
        <v>98.8</v>
      </c>
      <c r="F50" s="8">
        <v>0.6</v>
      </c>
      <c r="G50" s="40">
        <v>0.66332175925925929</v>
      </c>
      <c r="H50" s="29">
        <f t="shared" si="12"/>
        <v>0.66332175925925929</v>
      </c>
      <c r="I50" s="29">
        <v>0.6</v>
      </c>
      <c r="J50" s="29">
        <v>98</v>
      </c>
      <c r="K50" s="9">
        <v>22</v>
      </c>
      <c r="L50" s="35">
        <f>IF('Daily Data'!G54&lt;0.25, 0, 'Daily Data'!G54)</f>
        <v>0</v>
      </c>
      <c r="M50" s="10">
        <f t="shared" si="13"/>
        <v>0</v>
      </c>
      <c r="N50" s="26">
        <f t="shared" si="14"/>
        <v>0</v>
      </c>
      <c r="O50" s="27">
        <f t="shared" si="15"/>
        <v>200</v>
      </c>
      <c r="P50" s="27">
        <f t="shared" si="10"/>
        <v>100</v>
      </c>
      <c r="Q50" s="28">
        <f t="shared" si="11"/>
        <v>0</v>
      </c>
    </row>
    <row r="51" spans="2:17" x14ac:dyDescent="0.35">
      <c r="B51" s="24">
        <v>44895</v>
      </c>
      <c r="C51" s="18" t="s">
        <v>56</v>
      </c>
      <c r="D51" s="18">
        <v>8.33</v>
      </c>
      <c r="E51" s="8">
        <v>93</v>
      </c>
      <c r="F51" s="8">
        <v>1.5</v>
      </c>
      <c r="G51" s="40">
        <v>0.6627777777777778</v>
      </c>
      <c r="H51" s="29">
        <f t="shared" si="12"/>
        <v>0.6627777777777778</v>
      </c>
      <c r="I51" s="29">
        <v>1.2</v>
      </c>
      <c r="J51" s="29">
        <v>98</v>
      </c>
      <c r="K51" s="9">
        <v>22</v>
      </c>
      <c r="L51" s="35">
        <f>IF('Daily Data'!G55&lt;0.25, 0, 'Daily Data'!G55)</f>
        <v>0</v>
      </c>
      <c r="M51" s="10">
        <f t="shared" si="13"/>
        <v>0</v>
      </c>
      <c r="N51" s="26">
        <f t="shared" si="14"/>
        <v>0</v>
      </c>
      <c r="O51" s="27">
        <f t="shared" si="15"/>
        <v>200</v>
      </c>
      <c r="P51" s="27">
        <f t="shared" si="10"/>
        <v>100</v>
      </c>
      <c r="Q51" s="28">
        <f t="shared" si="11"/>
        <v>0</v>
      </c>
    </row>
    <row r="52" spans="2:17" x14ac:dyDescent="0.35">
      <c r="B52" s="24">
        <v>44896</v>
      </c>
      <c r="C52" s="18" t="s">
        <v>56</v>
      </c>
      <c r="D52" s="18">
        <v>4.17</v>
      </c>
      <c r="E52" s="8">
        <v>96.9</v>
      </c>
      <c r="F52" s="8">
        <v>1.2</v>
      </c>
      <c r="G52" s="40">
        <v>0.66226851851851853</v>
      </c>
      <c r="H52" s="29">
        <f t="shared" si="12"/>
        <v>0.66226851851851853</v>
      </c>
      <c r="I52" s="29">
        <v>0.9</v>
      </c>
      <c r="J52" s="29">
        <v>98</v>
      </c>
      <c r="K52" s="9">
        <v>22</v>
      </c>
      <c r="L52" s="35">
        <f>IF('Daily Data'!G56&lt;0.25, 0, 'Daily Data'!G56)</f>
        <v>0</v>
      </c>
      <c r="M52" s="10">
        <f t="shared" si="13"/>
        <v>0</v>
      </c>
      <c r="N52" s="26">
        <f>IF(K52=100, (100-P52)*5.12/100, 5.12*0.01*(100-P52))</f>
        <v>0</v>
      </c>
      <c r="O52" s="27">
        <f t="shared" si="15"/>
        <v>200</v>
      </c>
      <c r="P52" s="27">
        <f t="shared" si="10"/>
        <v>100</v>
      </c>
      <c r="Q52" s="28">
        <f t="shared" si="11"/>
        <v>0</v>
      </c>
    </row>
    <row r="53" spans="2:17" x14ac:dyDescent="0.35">
      <c r="B53" s="24">
        <v>44897</v>
      </c>
      <c r="C53" s="18" t="s">
        <v>56</v>
      </c>
      <c r="D53" s="18">
        <v>4.17</v>
      </c>
      <c r="E53" s="8">
        <v>87.8</v>
      </c>
      <c r="F53" s="8">
        <v>1.9</v>
      </c>
      <c r="G53" s="40">
        <v>0.6617939814814815</v>
      </c>
      <c r="H53" s="29">
        <f t="shared" si="12"/>
        <v>0.6617939814814815</v>
      </c>
      <c r="I53" s="29">
        <v>2</v>
      </c>
      <c r="J53" s="29">
        <v>98</v>
      </c>
      <c r="K53" s="9">
        <v>76</v>
      </c>
      <c r="L53" s="35">
        <f>IF('Daily Data'!G57&lt;0.25, 0, 'Daily Data'!G57)</f>
        <v>0</v>
      </c>
      <c r="M53" s="10">
        <f t="shared" si="13"/>
        <v>0</v>
      </c>
      <c r="N53" s="26">
        <f t="shared" si="14"/>
        <v>0</v>
      </c>
      <c r="O53" s="27">
        <f t="shared" si="15"/>
        <v>200</v>
      </c>
      <c r="P53" s="27">
        <f t="shared" si="10"/>
        <v>100</v>
      </c>
      <c r="Q53" s="28">
        <f t="shared" si="11"/>
        <v>0</v>
      </c>
    </row>
    <row r="54" spans="2:17" x14ac:dyDescent="0.35">
      <c r="B54" s="24">
        <v>44898</v>
      </c>
      <c r="C54" s="18" t="s">
        <v>57</v>
      </c>
      <c r="D54" s="18">
        <v>33.33</v>
      </c>
      <c r="E54" s="8">
        <v>83.2</v>
      </c>
      <c r="F54" s="8">
        <v>1.8</v>
      </c>
      <c r="G54" s="40">
        <v>0.66136574074074073</v>
      </c>
      <c r="H54" s="29">
        <f t="shared" si="12"/>
        <v>0.66136574074074073</v>
      </c>
      <c r="I54" s="29">
        <v>1.8</v>
      </c>
      <c r="J54" s="29">
        <v>98</v>
      </c>
      <c r="K54" s="9">
        <v>22</v>
      </c>
      <c r="L54" s="35">
        <f>IF('Daily Data'!G58&lt;0.25, 0, 'Daily Data'!G58)</f>
        <v>0</v>
      </c>
      <c r="M54" s="10">
        <f t="shared" si="13"/>
        <v>0</v>
      </c>
      <c r="N54" s="26">
        <f>IF(K54=100, (100-P54)*5.12/100, 5.12*0.01*(100-P54))</f>
        <v>0</v>
      </c>
      <c r="O54" s="27">
        <f t="shared" si="15"/>
        <v>200</v>
      </c>
      <c r="P54" s="27">
        <f t="shared" si="10"/>
        <v>100</v>
      </c>
      <c r="Q54" s="28">
        <f t="shared" si="11"/>
        <v>0</v>
      </c>
    </row>
    <row r="55" spans="2:17" x14ac:dyDescent="0.35">
      <c r="B55" s="24">
        <v>44899</v>
      </c>
      <c r="C55" s="18" t="s">
        <v>58</v>
      </c>
      <c r="D55" s="18">
        <v>57.33</v>
      </c>
      <c r="E55" s="8">
        <v>93</v>
      </c>
      <c r="F55" s="8">
        <v>1.5</v>
      </c>
      <c r="G55" s="40">
        <v>0.66097222222222218</v>
      </c>
      <c r="H55" s="29">
        <f t="shared" si="12"/>
        <v>0.66097222222222218</v>
      </c>
      <c r="I55" s="29">
        <v>1</v>
      </c>
      <c r="J55" s="29">
        <v>98</v>
      </c>
      <c r="K55" s="9">
        <v>22</v>
      </c>
      <c r="L55" s="35">
        <f>IF('Daily Data'!G59&lt;0.25, 0, 'Daily Data'!G59)</f>
        <v>0</v>
      </c>
      <c r="M55" s="10">
        <f t="shared" si="13"/>
        <v>0</v>
      </c>
      <c r="N55" s="26">
        <f>IF(K55=100, (100-P55)*5.12/100, 5.12*0.01*(100-P55))</f>
        <v>0</v>
      </c>
      <c r="O55" s="27">
        <f t="shared" si="15"/>
        <v>200</v>
      </c>
      <c r="P55" s="27">
        <f t="shared" si="10"/>
        <v>100</v>
      </c>
      <c r="Q55" s="28">
        <f t="shared" si="11"/>
        <v>0</v>
      </c>
    </row>
    <row r="56" spans="2:17" x14ac:dyDescent="0.35">
      <c r="B56" s="24">
        <v>44900</v>
      </c>
      <c r="C56" s="18" t="s">
        <v>72</v>
      </c>
      <c r="D56" s="18">
        <v>45.83</v>
      </c>
      <c r="E56" s="8">
        <v>86.5</v>
      </c>
      <c r="F56" s="8">
        <v>1.6</v>
      </c>
      <c r="G56" s="40">
        <v>0.66062500000000002</v>
      </c>
      <c r="H56" s="29">
        <f t="shared" si="12"/>
        <v>0.66062500000000002</v>
      </c>
      <c r="I56" s="29">
        <v>1.4</v>
      </c>
      <c r="J56" s="29">
        <v>98</v>
      </c>
      <c r="K56" s="9">
        <v>22</v>
      </c>
      <c r="L56" s="35">
        <f>IF('Daily Data'!G60&lt;0.25, 0, 'Daily Data'!G60)</f>
        <v>0</v>
      </c>
      <c r="M56" s="10">
        <f t="shared" si="13"/>
        <v>0</v>
      </c>
      <c r="N56" s="26">
        <f t="shared" si="14"/>
        <v>0</v>
      </c>
      <c r="O56" s="27">
        <f t="shared" si="15"/>
        <v>200</v>
      </c>
      <c r="P56" s="27">
        <f t="shared" si="10"/>
        <v>100</v>
      </c>
      <c r="Q56" s="28">
        <f t="shared" si="11"/>
        <v>0</v>
      </c>
    </row>
    <row r="57" spans="2:17" x14ac:dyDescent="0.35">
      <c r="B57" s="24">
        <v>44901</v>
      </c>
      <c r="C57" s="18" t="s">
        <v>56</v>
      </c>
      <c r="D57" s="18">
        <v>16.670000000000002</v>
      </c>
      <c r="E57" s="8">
        <v>62.2</v>
      </c>
      <c r="F57" s="8">
        <v>2.5</v>
      </c>
      <c r="G57" s="40">
        <v>0.66031249999999997</v>
      </c>
      <c r="H57" s="29">
        <f t="shared" si="12"/>
        <v>0.66031249999999997</v>
      </c>
      <c r="I57" s="29">
        <v>1.6</v>
      </c>
      <c r="J57" s="29">
        <v>98</v>
      </c>
      <c r="K57" s="9">
        <v>22</v>
      </c>
      <c r="L57" s="35">
        <f>IF('Daily Data'!G61&lt;0.25, 0, 'Daily Data'!G61)</f>
        <v>0</v>
      </c>
      <c r="M57" s="10">
        <f t="shared" si="13"/>
        <v>0</v>
      </c>
      <c r="N57" s="26">
        <f t="shared" si="14"/>
        <v>0</v>
      </c>
      <c r="O57" s="27">
        <f t="shared" si="15"/>
        <v>200</v>
      </c>
      <c r="P57" s="27">
        <f t="shared" si="10"/>
        <v>100</v>
      </c>
      <c r="Q57" s="28">
        <f t="shared" si="11"/>
        <v>0</v>
      </c>
    </row>
    <row r="58" spans="2:17" x14ac:dyDescent="0.35">
      <c r="B58" s="24">
        <v>44902</v>
      </c>
      <c r="C58" s="18" t="s">
        <v>56</v>
      </c>
      <c r="D58" s="18">
        <v>0</v>
      </c>
      <c r="E58" s="8">
        <v>24.8</v>
      </c>
      <c r="F58" s="8">
        <v>3</v>
      </c>
      <c r="G58" s="40">
        <v>0.66003472222222226</v>
      </c>
      <c r="H58" s="29">
        <f t="shared" si="12"/>
        <v>0.66003472222222226</v>
      </c>
      <c r="I58" s="29">
        <v>3</v>
      </c>
      <c r="J58" s="29">
        <v>98</v>
      </c>
      <c r="K58" s="9">
        <v>22</v>
      </c>
      <c r="L58" s="35">
        <f>IF('Daily Data'!G62&lt;0.25, 0, 'Daily Data'!G62)</f>
        <v>0</v>
      </c>
      <c r="M58" s="10">
        <f t="shared" si="13"/>
        <v>0</v>
      </c>
      <c r="N58" s="26">
        <f t="shared" si="14"/>
        <v>0</v>
      </c>
      <c r="O58" s="27">
        <f t="shared" si="15"/>
        <v>200</v>
      </c>
      <c r="P58" s="27">
        <f t="shared" si="10"/>
        <v>100</v>
      </c>
      <c r="Q58" s="28">
        <f t="shared" si="11"/>
        <v>0</v>
      </c>
    </row>
    <row r="59" spans="2:17" x14ac:dyDescent="0.35">
      <c r="B59" s="24">
        <v>44903</v>
      </c>
      <c r="C59" s="18" t="s">
        <v>56</v>
      </c>
      <c r="D59" s="18">
        <v>4.17</v>
      </c>
      <c r="E59" s="8">
        <v>43.1</v>
      </c>
      <c r="F59" s="8">
        <v>4</v>
      </c>
      <c r="G59" s="40">
        <v>0.65981481481481474</v>
      </c>
      <c r="H59" s="29">
        <f t="shared" si="12"/>
        <v>0.65981481481481474</v>
      </c>
      <c r="I59" s="29">
        <v>3.7</v>
      </c>
      <c r="J59" s="29">
        <v>98</v>
      </c>
      <c r="K59" s="9">
        <v>69.7</v>
      </c>
      <c r="L59" s="35">
        <f>IF('Daily Data'!G63&lt;0.25, 0, 'Daily Data'!G63)</f>
        <v>0</v>
      </c>
      <c r="M59" s="10">
        <f t="shared" si="13"/>
        <v>0</v>
      </c>
      <c r="N59" s="26">
        <f t="shared" si="14"/>
        <v>0</v>
      </c>
      <c r="O59" s="27">
        <f t="shared" si="15"/>
        <v>200</v>
      </c>
      <c r="P59" s="27">
        <f t="shared" si="10"/>
        <v>100</v>
      </c>
      <c r="Q59" s="28">
        <f t="shared" si="11"/>
        <v>0</v>
      </c>
    </row>
    <row r="60" spans="2:17" x14ac:dyDescent="0.35">
      <c r="B60" s="24">
        <v>44904</v>
      </c>
      <c r="C60" s="18" t="s">
        <v>56</v>
      </c>
      <c r="D60" s="18">
        <v>0</v>
      </c>
      <c r="E60" s="8">
        <v>53.8</v>
      </c>
      <c r="F60" s="8">
        <v>3.7</v>
      </c>
      <c r="G60" s="40">
        <v>0.65961805555555553</v>
      </c>
      <c r="H60" s="29">
        <f t="shared" si="12"/>
        <v>0.65961805555555553</v>
      </c>
      <c r="I60" s="29">
        <f>'Daily Data'!E64</f>
        <v>3.3</v>
      </c>
      <c r="J60" s="29">
        <f>'Daily Data'!J64</f>
        <v>98</v>
      </c>
      <c r="K60" s="9">
        <v>81</v>
      </c>
      <c r="L60" s="35">
        <f>IF('Daily Data'!G64&lt;0.25, 0, 'Daily Data'!G64)</f>
        <v>0</v>
      </c>
      <c r="M60" s="10">
        <f t="shared" si="13"/>
        <v>0</v>
      </c>
      <c r="N60" s="26">
        <f t="shared" si="14"/>
        <v>0</v>
      </c>
      <c r="O60" s="27">
        <f t="shared" si="15"/>
        <v>200</v>
      </c>
      <c r="P60" s="27">
        <f t="shared" si="10"/>
        <v>100</v>
      </c>
      <c r="Q60" s="28">
        <f t="shared" si="11"/>
        <v>0</v>
      </c>
    </row>
    <row r="61" spans="2:17" x14ac:dyDescent="0.35">
      <c r="B61" s="24">
        <v>44905</v>
      </c>
      <c r="C61" s="18" t="s">
        <v>57</v>
      </c>
      <c r="D61" s="18">
        <v>12.5</v>
      </c>
      <c r="E61" s="8">
        <v>66.900000000000006</v>
      </c>
      <c r="F61" s="8">
        <v>3.5</v>
      </c>
      <c r="G61" s="40">
        <v>0.65946759259259258</v>
      </c>
      <c r="H61" s="29">
        <f t="shared" si="12"/>
        <v>0.65946759259259258</v>
      </c>
      <c r="I61" s="29">
        <f>'Daily Data'!E65</f>
        <v>2.7</v>
      </c>
      <c r="J61" s="29">
        <f>'Daily Data'!J65</f>
        <v>98</v>
      </c>
      <c r="K61" s="9">
        <v>78</v>
      </c>
      <c r="L61" s="35">
        <f>IF('Daily Data'!G65&lt;0.25, 0, 'Daily Data'!G65)</f>
        <v>0</v>
      </c>
      <c r="M61" s="10">
        <f t="shared" si="13"/>
        <v>0</v>
      </c>
      <c r="N61" s="26">
        <f t="shared" si="14"/>
        <v>0</v>
      </c>
      <c r="O61" s="27">
        <f t="shared" si="15"/>
        <v>200</v>
      </c>
      <c r="P61" s="27">
        <f t="shared" si="10"/>
        <v>100</v>
      </c>
      <c r="Q61" s="28">
        <f t="shared" si="11"/>
        <v>0</v>
      </c>
    </row>
    <row r="62" spans="2:17" x14ac:dyDescent="0.35">
      <c r="B62" s="24">
        <v>44906</v>
      </c>
      <c r="C62" s="18" t="s">
        <v>58</v>
      </c>
      <c r="D62" s="18">
        <v>0</v>
      </c>
      <c r="E62" s="8">
        <v>97.5</v>
      </c>
      <c r="F62" s="8">
        <v>0.6</v>
      </c>
      <c r="G62" s="40">
        <v>0.65936342592592589</v>
      </c>
      <c r="H62" s="29">
        <f t="shared" si="12"/>
        <v>0.65936342592592589</v>
      </c>
      <c r="I62" s="29">
        <f>'Daily Data'!E66</f>
        <v>0.6</v>
      </c>
      <c r="J62" s="29">
        <f>'Daily Data'!J66</f>
        <v>98</v>
      </c>
      <c r="K62" s="9">
        <v>22</v>
      </c>
      <c r="L62" s="35">
        <f>IF('Daily Data'!G66&lt;0.25, 0, 'Daily Data'!G66)</f>
        <v>0</v>
      </c>
      <c r="M62" s="10">
        <f t="shared" si="13"/>
        <v>0</v>
      </c>
      <c r="N62" s="26">
        <f t="shared" si="14"/>
        <v>0</v>
      </c>
      <c r="O62" s="27">
        <f t="shared" si="15"/>
        <v>200</v>
      </c>
      <c r="P62" s="27">
        <f t="shared" si="10"/>
        <v>100</v>
      </c>
      <c r="Q62" s="28">
        <f t="shared" si="11"/>
        <v>0</v>
      </c>
    </row>
    <row r="63" spans="2:17" x14ac:dyDescent="0.35">
      <c r="B63" s="24">
        <v>44907</v>
      </c>
      <c r="C63" s="18" t="s">
        <v>72</v>
      </c>
      <c r="D63" s="18">
        <v>8.33</v>
      </c>
      <c r="E63" s="8">
        <v>94.6</v>
      </c>
      <c r="F63" s="8">
        <v>0.8</v>
      </c>
      <c r="G63" s="40">
        <v>0.65930555555555559</v>
      </c>
      <c r="H63" s="29">
        <f t="shared" si="12"/>
        <v>0.65930555555555559</v>
      </c>
      <c r="I63" s="29">
        <f>'Daily Data'!E67</f>
        <v>0.8</v>
      </c>
      <c r="J63" s="29">
        <f>'Daily Data'!J67</f>
        <v>98</v>
      </c>
      <c r="K63" s="9">
        <v>22</v>
      </c>
      <c r="L63" s="35">
        <f>IF('Daily Data'!G67&lt;0.25, 0, 'Daily Data'!G67)</f>
        <v>0</v>
      </c>
      <c r="M63" s="10">
        <f t="shared" si="13"/>
        <v>0</v>
      </c>
      <c r="N63" s="26">
        <f t="shared" si="14"/>
        <v>0</v>
      </c>
      <c r="O63" s="27">
        <f t="shared" si="15"/>
        <v>200</v>
      </c>
      <c r="P63" s="27">
        <f t="shared" si="10"/>
        <v>100</v>
      </c>
      <c r="Q63" s="28">
        <f t="shared" si="11"/>
        <v>0</v>
      </c>
    </row>
    <row r="64" spans="2:17" x14ac:dyDescent="0.35">
      <c r="B64" s="24">
        <v>44908</v>
      </c>
      <c r="C64" s="18" t="s">
        <v>56</v>
      </c>
      <c r="D64" s="18">
        <v>0</v>
      </c>
      <c r="E64" s="8">
        <v>76.7</v>
      </c>
      <c r="F64" s="8">
        <v>2.2000000000000002</v>
      </c>
      <c r="G64" s="40">
        <v>0.6592824074074074</v>
      </c>
      <c r="H64" s="29">
        <f t="shared" si="12"/>
        <v>0.6592824074074074</v>
      </c>
      <c r="I64" s="29">
        <f>'Daily Data'!E68</f>
        <v>1.9</v>
      </c>
      <c r="J64" s="29">
        <f>'Daily Data'!J68</f>
        <v>98</v>
      </c>
      <c r="K64" s="9">
        <v>77</v>
      </c>
      <c r="L64" s="35">
        <f>IF('Daily Data'!G68&lt;0.25, 0, 'Daily Data'!G68)</f>
        <v>0</v>
      </c>
      <c r="M64" s="10">
        <f t="shared" si="13"/>
        <v>0</v>
      </c>
      <c r="N64" s="26">
        <f t="shared" si="14"/>
        <v>0</v>
      </c>
      <c r="O64" s="27">
        <f t="shared" si="15"/>
        <v>200</v>
      </c>
      <c r="P64" s="27">
        <f t="shared" si="10"/>
        <v>100</v>
      </c>
      <c r="Q64" s="28">
        <f t="shared" si="11"/>
        <v>0</v>
      </c>
    </row>
    <row r="65" spans="2:17" x14ac:dyDescent="0.35">
      <c r="B65" s="24">
        <v>44909</v>
      </c>
      <c r="C65" s="18" t="s">
        <v>56</v>
      </c>
      <c r="D65" s="18">
        <v>0</v>
      </c>
      <c r="E65" s="8">
        <v>55.9</v>
      </c>
      <c r="F65" s="8">
        <v>3.6</v>
      </c>
      <c r="G65" s="40">
        <v>0.65929398148148144</v>
      </c>
      <c r="H65" s="29">
        <f t="shared" si="12"/>
        <v>0.65929398148148144</v>
      </c>
      <c r="I65" s="29">
        <f>'Daily Data'!E69</f>
        <v>3.2</v>
      </c>
      <c r="J65" s="29">
        <f>'Daily Data'!J69</f>
        <v>98</v>
      </c>
      <c r="K65" s="9">
        <v>98</v>
      </c>
      <c r="L65" s="35">
        <f>IF('Daily Data'!G69&lt;0.25, 0, 'Daily Data'!G69)</f>
        <v>0</v>
      </c>
      <c r="M65" s="10">
        <f t="shared" si="13"/>
        <v>0</v>
      </c>
      <c r="N65" s="26">
        <f t="shared" si="14"/>
        <v>0</v>
      </c>
      <c r="O65" s="27">
        <f t="shared" si="15"/>
        <v>200</v>
      </c>
      <c r="P65" s="27">
        <f t="shared" si="10"/>
        <v>100</v>
      </c>
      <c r="Q65" s="28">
        <f t="shared" si="11"/>
        <v>0</v>
      </c>
    </row>
    <row r="66" spans="2:17" x14ac:dyDescent="0.35">
      <c r="B66" s="24">
        <v>44910</v>
      </c>
      <c r="C66" s="18" t="s">
        <v>56</v>
      </c>
      <c r="D66" s="18">
        <v>0</v>
      </c>
      <c r="E66" s="8">
        <v>2.1</v>
      </c>
      <c r="F66" s="8">
        <v>3.5</v>
      </c>
      <c r="G66" s="40">
        <v>0.65936342592592589</v>
      </c>
      <c r="H66" s="29">
        <f t="shared" si="12"/>
        <v>0.65936342592592589</v>
      </c>
      <c r="I66" s="29">
        <f>'Daily Data'!E70</f>
        <v>3.4</v>
      </c>
      <c r="J66" s="29">
        <f>'Daily Data'!J70</f>
        <v>98</v>
      </c>
      <c r="K66" s="9">
        <v>87</v>
      </c>
      <c r="L66" s="35">
        <f>IF('Daily Data'!G70&lt;0.25, 0, 'Daily Data'!G70)</f>
        <v>0</v>
      </c>
      <c r="M66" s="10">
        <f t="shared" si="13"/>
        <v>0</v>
      </c>
      <c r="N66" s="26">
        <f t="shared" si="14"/>
        <v>0</v>
      </c>
      <c r="O66" s="27">
        <f t="shared" si="15"/>
        <v>200</v>
      </c>
      <c r="P66" s="27">
        <f t="shared" si="10"/>
        <v>100</v>
      </c>
      <c r="Q66" s="28">
        <f t="shared" si="11"/>
        <v>0</v>
      </c>
    </row>
    <row r="67" spans="2:17" x14ac:dyDescent="0.35">
      <c r="B67" s="24">
        <v>44911</v>
      </c>
      <c r="C67" s="18" t="s">
        <v>56</v>
      </c>
      <c r="D67" s="18">
        <v>0</v>
      </c>
      <c r="E67" s="8">
        <v>14.5</v>
      </c>
      <c r="F67" s="8">
        <v>3.3</v>
      </c>
      <c r="G67" s="40">
        <v>0.65946759259259258</v>
      </c>
      <c r="H67" s="29">
        <f t="shared" si="12"/>
        <v>0.65946759259259258</v>
      </c>
      <c r="I67" s="29">
        <f>'Daily Data'!E71</f>
        <v>3.6</v>
      </c>
      <c r="J67" s="29">
        <f>'Daily Data'!J71</f>
        <v>98</v>
      </c>
      <c r="K67" s="9">
        <v>72</v>
      </c>
      <c r="L67" s="35">
        <f>IF('Daily Data'!G71&lt;0.25, 0, 'Daily Data'!G71)</f>
        <v>0</v>
      </c>
      <c r="M67" s="10">
        <f t="shared" si="13"/>
        <v>0</v>
      </c>
      <c r="N67" s="26">
        <f t="shared" si="14"/>
        <v>0</v>
      </c>
      <c r="O67" s="27">
        <f t="shared" si="15"/>
        <v>200</v>
      </c>
      <c r="P67" s="27">
        <f t="shared" si="10"/>
        <v>100</v>
      </c>
      <c r="Q67" s="28">
        <f t="shared" si="11"/>
        <v>0</v>
      </c>
    </row>
    <row r="68" spans="2:17" x14ac:dyDescent="0.35">
      <c r="B68" s="24">
        <v>44912</v>
      </c>
      <c r="C68" s="18" t="s">
        <v>57</v>
      </c>
      <c r="D68" s="18">
        <v>25</v>
      </c>
      <c r="E68" s="8">
        <v>35</v>
      </c>
      <c r="F68" s="8">
        <v>2.9</v>
      </c>
      <c r="G68" s="40">
        <v>0.65960648148148149</v>
      </c>
      <c r="H68" s="29">
        <f t="shared" si="12"/>
        <v>0.65960648148148149</v>
      </c>
      <c r="I68" s="29">
        <f>'Daily Data'!E72</f>
        <v>2.4</v>
      </c>
      <c r="J68" s="29">
        <f>'Daily Data'!J72</f>
        <v>98</v>
      </c>
      <c r="K68" s="9">
        <v>22</v>
      </c>
      <c r="L68" s="35">
        <f>IF('Daily Data'!G72&lt;0.25, 0, 'Daily Data'!G72)</f>
        <v>0</v>
      </c>
      <c r="M68" s="10">
        <f t="shared" si="13"/>
        <v>0</v>
      </c>
      <c r="N68" s="26">
        <f t="shared" si="14"/>
        <v>0</v>
      </c>
      <c r="O68" s="27">
        <f t="shared" si="15"/>
        <v>200</v>
      </c>
      <c r="P68" s="27">
        <f t="shared" si="10"/>
        <v>100</v>
      </c>
      <c r="Q68" s="28">
        <f t="shared" si="11"/>
        <v>0</v>
      </c>
    </row>
    <row r="69" spans="2:17" x14ac:dyDescent="0.35">
      <c r="B69" s="24">
        <v>44913</v>
      </c>
      <c r="C69" s="18" t="s">
        <v>58</v>
      </c>
      <c r="D69" s="18">
        <v>37.5</v>
      </c>
      <c r="E69" s="8">
        <v>64.8</v>
      </c>
      <c r="F69" s="8">
        <v>0.6</v>
      </c>
      <c r="G69" s="40">
        <v>0.6598032407407407</v>
      </c>
      <c r="H69" s="29">
        <f t="shared" si="12"/>
        <v>0.6598032407407407</v>
      </c>
      <c r="I69" s="29">
        <f>'Daily Data'!E73</f>
        <v>0.5</v>
      </c>
      <c r="J69" s="29">
        <f>'Daily Data'!J73</f>
        <v>98</v>
      </c>
      <c r="K69" s="9">
        <v>22</v>
      </c>
      <c r="L69" s="35">
        <f>IF('Daily Data'!G73&lt;0.25, 0, 'Daily Data'!G73)</f>
        <v>0</v>
      </c>
      <c r="M69" s="10">
        <f t="shared" si="13"/>
        <v>0</v>
      </c>
      <c r="N69" s="26">
        <f t="shared" si="14"/>
        <v>0</v>
      </c>
      <c r="O69" s="27">
        <f t="shared" si="15"/>
        <v>200</v>
      </c>
      <c r="P69" s="27">
        <f t="shared" si="10"/>
        <v>100</v>
      </c>
      <c r="Q69" s="28">
        <f t="shared" si="11"/>
        <v>0</v>
      </c>
    </row>
    <row r="70" spans="2:17" x14ac:dyDescent="0.35">
      <c r="B70" s="24">
        <v>44914</v>
      </c>
      <c r="C70" s="18" t="s">
        <v>72</v>
      </c>
      <c r="D70" s="18">
        <v>33.33</v>
      </c>
      <c r="E70" s="8">
        <v>88</v>
      </c>
      <c r="F70" s="8">
        <v>0.6</v>
      </c>
      <c r="G70" s="40">
        <v>0.66002314814814811</v>
      </c>
      <c r="H70" s="29">
        <f t="shared" si="12"/>
        <v>0.66002314814814811</v>
      </c>
      <c r="I70" s="29">
        <f>'Daily Data'!E74</f>
        <v>0.7</v>
      </c>
      <c r="J70" s="29">
        <f>'Daily Data'!J74</f>
        <v>98</v>
      </c>
      <c r="K70" s="9">
        <v>22</v>
      </c>
      <c r="L70" s="35">
        <f>IF('Daily Data'!G74&lt;0.25, 0, 'Daily Data'!G74)</f>
        <v>0</v>
      </c>
      <c r="M70" s="10">
        <f t="shared" si="13"/>
        <v>0</v>
      </c>
      <c r="N70" s="26">
        <f t="shared" si="14"/>
        <v>0</v>
      </c>
      <c r="O70" s="27">
        <f t="shared" si="15"/>
        <v>200</v>
      </c>
      <c r="P70" s="27">
        <f t="shared" si="10"/>
        <v>100</v>
      </c>
      <c r="Q70" s="28">
        <f t="shared" si="11"/>
        <v>0</v>
      </c>
    </row>
    <row r="71" spans="2:17" x14ac:dyDescent="0.35">
      <c r="B71" s="24">
        <v>44915</v>
      </c>
      <c r="C71" s="18" t="s">
        <v>56</v>
      </c>
      <c r="D71" s="18">
        <v>25</v>
      </c>
      <c r="E71" s="8">
        <v>53.4</v>
      </c>
      <c r="F71" s="8">
        <v>3</v>
      </c>
      <c r="G71" s="40">
        <v>0.66030092592592593</v>
      </c>
      <c r="H71" s="29">
        <f t="shared" si="12"/>
        <v>0.66030092592592593</v>
      </c>
      <c r="I71" s="29">
        <f>'Daily Data'!E75</f>
        <v>3.1</v>
      </c>
      <c r="J71" s="29">
        <f>'Daily Data'!J75</f>
        <v>98</v>
      </c>
      <c r="K71" s="9">
        <v>22</v>
      </c>
      <c r="L71" s="35">
        <f>IF('Daily Data'!G75&lt;0.25, 0, 'Daily Data'!G75)</f>
        <v>0</v>
      </c>
      <c r="M71" s="10">
        <f t="shared" si="13"/>
        <v>0</v>
      </c>
      <c r="N71" s="26">
        <f t="shared" si="14"/>
        <v>0</v>
      </c>
      <c r="O71" s="27">
        <f t="shared" si="15"/>
        <v>200</v>
      </c>
      <c r="P71" s="27">
        <f t="shared" si="10"/>
        <v>100</v>
      </c>
      <c r="Q71" s="28">
        <f t="shared" si="11"/>
        <v>0</v>
      </c>
    </row>
    <row r="72" spans="2:17" x14ac:dyDescent="0.35">
      <c r="B72" s="24">
        <v>44916</v>
      </c>
      <c r="C72" s="18" t="s">
        <v>56</v>
      </c>
      <c r="D72" s="18">
        <v>25</v>
      </c>
      <c r="E72" s="8">
        <v>47.4</v>
      </c>
      <c r="F72" s="8">
        <v>2.4</v>
      </c>
      <c r="G72" s="40">
        <v>0.66061342592592587</v>
      </c>
      <c r="H72" s="29">
        <f t="shared" si="12"/>
        <v>0.66061342592592587</v>
      </c>
      <c r="I72" s="29">
        <f>'Daily Data'!E76</f>
        <v>2.6</v>
      </c>
      <c r="J72" s="29">
        <f>'Daily Data'!J76</f>
        <v>98</v>
      </c>
      <c r="K72" s="9">
        <v>22</v>
      </c>
      <c r="L72" s="35">
        <f>IF('Daily Data'!G76&lt;0.25, 0, 'Daily Data'!G76)</f>
        <v>0</v>
      </c>
      <c r="M72" s="10">
        <f t="shared" si="13"/>
        <v>0</v>
      </c>
      <c r="N72" s="26">
        <f t="shared" si="14"/>
        <v>0</v>
      </c>
      <c r="O72" s="27">
        <f t="shared" si="15"/>
        <v>200</v>
      </c>
      <c r="P72" s="27">
        <f t="shared" si="10"/>
        <v>100</v>
      </c>
      <c r="Q72" s="28">
        <f t="shared" si="11"/>
        <v>0</v>
      </c>
    </row>
    <row r="73" spans="2:17" x14ac:dyDescent="0.35">
      <c r="B73" s="24">
        <v>44917</v>
      </c>
      <c r="C73" s="18" t="s">
        <v>56</v>
      </c>
      <c r="D73" s="18">
        <v>54.17</v>
      </c>
      <c r="E73" s="8">
        <v>85</v>
      </c>
      <c r="F73" s="8">
        <v>0.7</v>
      </c>
      <c r="G73" s="40">
        <v>0.66097222222222218</v>
      </c>
      <c r="H73" s="29">
        <f t="shared" si="12"/>
        <v>0.66097222222222218</v>
      </c>
      <c r="I73" s="29">
        <f>'Daily Data'!E77</f>
        <v>0.7</v>
      </c>
      <c r="J73" s="29">
        <f>'Daily Data'!J77</f>
        <v>98</v>
      </c>
      <c r="K73" s="9">
        <v>22</v>
      </c>
      <c r="L73" s="35">
        <f>IF('Daily Data'!G77&lt;0.25, 0, 'Daily Data'!G77)</f>
        <v>0</v>
      </c>
      <c r="M73" s="10">
        <f t="shared" si="13"/>
        <v>0</v>
      </c>
      <c r="N73" s="26">
        <f t="shared" si="14"/>
        <v>0</v>
      </c>
      <c r="O73" s="27">
        <f t="shared" si="15"/>
        <v>200</v>
      </c>
      <c r="P73" s="27">
        <f t="shared" si="10"/>
        <v>100</v>
      </c>
      <c r="Q73" s="28">
        <f t="shared" si="11"/>
        <v>0</v>
      </c>
    </row>
    <row r="74" spans="2:17" x14ac:dyDescent="0.35">
      <c r="B74" s="24">
        <v>44918</v>
      </c>
      <c r="C74" s="18" t="s">
        <v>56</v>
      </c>
      <c r="D74" s="18">
        <v>70.83</v>
      </c>
      <c r="E74" s="8">
        <v>83.7</v>
      </c>
      <c r="F74" s="8">
        <v>0.4</v>
      </c>
      <c r="G74" s="40">
        <v>0.66136574074074073</v>
      </c>
      <c r="H74" s="29">
        <f t="shared" si="12"/>
        <v>0.66136574074074073</v>
      </c>
      <c r="I74" s="29">
        <f>'Daily Data'!E78</f>
        <v>0.6</v>
      </c>
      <c r="J74" s="29">
        <f>'Daily Data'!J78</f>
        <v>98</v>
      </c>
      <c r="K74" s="9">
        <v>22</v>
      </c>
      <c r="L74" s="35">
        <f>IF('Daily Data'!G78&lt;0.25, 0, 'Daily Data'!G78)</f>
        <v>0</v>
      </c>
      <c r="M74" s="10">
        <f t="shared" si="13"/>
        <v>0</v>
      </c>
      <c r="N74" s="26">
        <f t="shared" si="14"/>
        <v>0</v>
      </c>
      <c r="O74" s="27">
        <f t="shared" si="15"/>
        <v>200</v>
      </c>
      <c r="P74" s="27">
        <f t="shared" si="10"/>
        <v>100</v>
      </c>
      <c r="Q74" s="28">
        <f t="shared" si="11"/>
        <v>0</v>
      </c>
    </row>
    <row r="75" spans="2:17" x14ac:dyDescent="0.35">
      <c r="B75" s="24">
        <v>44919</v>
      </c>
      <c r="C75" s="18" t="s">
        <v>57</v>
      </c>
      <c r="D75" s="18">
        <v>25</v>
      </c>
      <c r="E75" s="8">
        <v>39.299999999999997</v>
      </c>
      <c r="F75" s="8">
        <v>2.5</v>
      </c>
      <c r="G75" s="40">
        <v>0.66180555555555554</v>
      </c>
      <c r="H75" s="29">
        <f t="shared" si="12"/>
        <v>0.66180555555555554</v>
      </c>
      <c r="I75" s="29">
        <f>'Daily Data'!E79</f>
        <v>2.8</v>
      </c>
      <c r="J75" s="29">
        <f>'Daily Data'!J79</f>
        <v>98</v>
      </c>
      <c r="K75" s="9">
        <v>22</v>
      </c>
      <c r="L75" s="35">
        <f>IF('Daily Data'!G79&lt;0.25, 0, 'Daily Data'!G79)</f>
        <v>0</v>
      </c>
      <c r="M75" s="10">
        <f t="shared" si="13"/>
        <v>0</v>
      </c>
      <c r="N75" s="26">
        <f t="shared" si="14"/>
        <v>0</v>
      </c>
      <c r="O75" s="27">
        <f t="shared" si="15"/>
        <v>200</v>
      </c>
      <c r="P75" s="27">
        <f t="shared" si="10"/>
        <v>100</v>
      </c>
      <c r="Q75" s="28">
        <f t="shared" si="11"/>
        <v>0</v>
      </c>
    </row>
    <row r="76" spans="2:17" x14ac:dyDescent="0.35">
      <c r="B76" s="24">
        <v>44920</v>
      </c>
      <c r="C76" s="18" t="s">
        <v>58</v>
      </c>
      <c r="D76" s="18">
        <v>29.17</v>
      </c>
      <c r="E76" s="8">
        <v>61.9</v>
      </c>
      <c r="F76" s="8">
        <v>1.7</v>
      </c>
      <c r="G76" s="40">
        <v>0.66228009259259257</v>
      </c>
      <c r="H76" s="29">
        <f t="shared" si="12"/>
        <v>0.66228009259259257</v>
      </c>
      <c r="I76" s="29">
        <f>'Daily Data'!E80</f>
        <v>1.9</v>
      </c>
      <c r="J76" s="29">
        <f>'Daily Data'!J80</f>
        <v>98</v>
      </c>
      <c r="K76" s="9">
        <v>22</v>
      </c>
      <c r="L76" s="35">
        <f>IF('Daily Data'!G80&lt;0.25, 0, 'Daily Data'!G80)</f>
        <v>0</v>
      </c>
      <c r="M76" s="10">
        <f t="shared" si="13"/>
        <v>0</v>
      </c>
      <c r="N76" s="26">
        <f t="shared" si="14"/>
        <v>0</v>
      </c>
      <c r="O76" s="27">
        <f t="shared" si="15"/>
        <v>200</v>
      </c>
      <c r="P76" s="27">
        <f t="shared" si="10"/>
        <v>100</v>
      </c>
      <c r="Q76" s="28">
        <f t="shared" si="11"/>
        <v>0</v>
      </c>
    </row>
    <row r="77" spans="2:17" x14ac:dyDescent="0.35">
      <c r="B77" s="24">
        <v>44921</v>
      </c>
      <c r="C77" s="18" t="s">
        <v>72</v>
      </c>
      <c r="D77" s="18">
        <v>20.83</v>
      </c>
      <c r="E77" s="8">
        <v>24.1</v>
      </c>
      <c r="F77" s="8">
        <v>3.4</v>
      </c>
      <c r="G77" s="40">
        <v>0.66278935185185184</v>
      </c>
      <c r="H77" s="29">
        <f t="shared" si="12"/>
        <v>0.66278935185185184</v>
      </c>
      <c r="I77" s="29">
        <f>'Daily Data'!E81</f>
        <v>3.2</v>
      </c>
      <c r="J77" s="29">
        <f>'Daily Data'!J81</f>
        <v>98</v>
      </c>
      <c r="K77" s="9">
        <v>57</v>
      </c>
      <c r="L77" s="35">
        <f>IF('Daily Data'!G81&lt;0.25, 0, 'Daily Data'!G81)</f>
        <v>0</v>
      </c>
      <c r="M77" s="10">
        <f t="shared" si="13"/>
        <v>0</v>
      </c>
      <c r="N77" s="26">
        <f t="shared" si="14"/>
        <v>0</v>
      </c>
      <c r="O77" s="27">
        <f t="shared" si="15"/>
        <v>200</v>
      </c>
      <c r="P77" s="27">
        <f t="shared" si="10"/>
        <v>100</v>
      </c>
      <c r="Q77" s="28">
        <f t="shared" si="11"/>
        <v>0</v>
      </c>
    </row>
    <row r="78" spans="2:17" x14ac:dyDescent="0.35">
      <c r="B78" s="24">
        <v>44922</v>
      </c>
      <c r="C78" s="18" t="s">
        <v>56</v>
      </c>
      <c r="D78" s="18">
        <v>37.5</v>
      </c>
      <c r="E78" s="18">
        <v>68.3</v>
      </c>
      <c r="F78" s="18">
        <v>1</v>
      </c>
      <c r="G78" s="44">
        <v>0.66334490740740748</v>
      </c>
      <c r="H78" s="43">
        <f t="shared" si="12"/>
        <v>0.66334490740740748</v>
      </c>
      <c r="I78" s="29">
        <f>'Daily Data'!E82</f>
        <v>0.7</v>
      </c>
      <c r="J78" s="29">
        <f>'Daily Data'!J82</f>
        <v>98</v>
      </c>
      <c r="K78" s="18">
        <v>22</v>
      </c>
      <c r="L78" s="35">
        <f>IF('Daily Data'!G82&lt;0.25, 0, 'Daily Data'!G82)</f>
        <v>0</v>
      </c>
      <c r="M78" s="10">
        <f t="shared" si="13"/>
        <v>0</v>
      </c>
      <c r="N78" s="26">
        <f t="shared" si="14"/>
        <v>0</v>
      </c>
      <c r="O78" s="27">
        <f t="shared" si="15"/>
        <v>200</v>
      </c>
      <c r="P78" s="27">
        <f t="shared" si="10"/>
        <v>100</v>
      </c>
      <c r="Q78" s="28">
        <f t="shared" si="11"/>
        <v>0</v>
      </c>
    </row>
    <row r="79" spans="2:17" x14ac:dyDescent="0.35">
      <c r="B79" s="24">
        <v>44923</v>
      </c>
      <c r="C79" s="18" t="s">
        <v>56</v>
      </c>
      <c r="D79" s="18">
        <v>54.17</v>
      </c>
      <c r="E79" s="18">
        <v>89.4</v>
      </c>
      <c r="F79" s="18">
        <v>0.4</v>
      </c>
      <c r="G79" s="44">
        <v>0.66393518518518524</v>
      </c>
      <c r="H79" s="43">
        <f t="shared" si="12"/>
        <v>0.66393518518518524</v>
      </c>
      <c r="I79" s="29">
        <f>'Daily Data'!E83</f>
        <v>0.9</v>
      </c>
      <c r="J79" s="29">
        <f>'Daily Data'!J83</f>
        <v>98</v>
      </c>
      <c r="K79" s="18">
        <v>22</v>
      </c>
      <c r="L79" s="35">
        <f>IF('Daily Data'!G83&lt;0.25, 0, 'Daily Data'!G83)</f>
        <v>0</v>
      </c>
      <c r="M79" s="10">
        <f t="shared" si="13"/>
        <v>0</v>
      </c>
      <c r="N79" s="26">
        <f t="shared" si="14"/>
        <v>0</v>
      </c>
      <c r="O79" s="27">
        <f t="shared" si="15"/>
        <v>200</v>
      </c>
      <c r="P79" s="27">
        <f t="shared" si="10"/>
        <v>100</v>
      </c>
      <c r="Q79" s="28">
        <f t="shared" si="11"/>
        <v>0</v>
      </c>
    </row>
    <row r="80" spans="2:17" x14ac:dyDescent="0.35">
      <c r="B80" s="24">
        <v>44924</v>
      </c>
      <c r="C80" s="18" t="s">
        <v>56</v>
      </c>
      <c r="D80" s="18">
        <v>20.83</v>
      </c>
      <c r="E80" s="18">
        <v>51.1</v>
      </c>
      <c r="F80" s="18">
        <v>2.4</v>
      </c>
      <c r="G80" s="44">
        <v>0.66457175925925926</v>
      </c>
      <c r="H80" s="43">
        <f t="shared" si="12"/>
        <v>0.66457175925925926</v>
      </c>
      <c r="I80" s="29">
        <f>'Daily Data'!E84</f>
        <v>2.7</v>
      </c>
      <c r="J80" s="29">
        <f>'Daily Data'!J84</f>
        <v>98</v>
      </c>
      <c r="K80" s="18">
        <v>22</v>
      </c>
      <c r="L80" s="35">
        <f>IF('Daily Data'!G84&lt;0.25, 0, 'Daily Data'!G84)</f>
        <v>0</v>
      </c>
      <c r="M80" s="10">
        <f t="shared" si="13"/>
        <v>0</v>
      </c>
      <c r="N80" s="26">
        <f t="shared" si="14"/>
        <v>0</v>
      </c>
      <c r="O80" s="27">
        <f t="shared" si="15"/>
        <v>200</v>
      </c>
      <c r="P80" s="27">
        <f t="shared" si="10"/>
        <v>100</v>
      </c>
      <c r="Q80" s="28">
        <f t="shared" si="11"/>
        <v>0</v>
      </c>
    </row>
    <row r="81" spans="2:17" x14ac:dyDescent="0.35">
      <c r="B81" s="24">
        <v>44925</v>
      </c>
      <c r="C81" s="18" t="s">
        <v>56</v>
      </c>
      <c r="D81" s="18">
        <v>29.17</v>
      </c>
      <c r="E81" s="18">
        <v>69.3</v>
      </c>
      <c r="F81" s="18">
        <v>1.1000000000000001</v>
      </c>
      <c r="G81" s="44">
        <v>0.66523148148148148</v>
      </c>
      <c r="H81" s="43">
        <f t="shared" si="12"/>
        <v>0.66523148148148148</v>
      </c>
      <c r="I81" s="29">
        <f>'Daily Data'!E85</f>
        <v>1.8</v>
      </c>
      <c r="J81" s="29">
        <f>'Daily Data'!J85</f>
        <v>98</v>
      </c>
      <c r="K81" s="18">
        <v>22</v>
      </c>
      <c r="L81" s="35">
        <f>IF('Daily Data'!G85&lt;0.25, 0, 'Daily Data'!G85)</f>
        <v>0</v>
      </c>
      <c r="M81" s="10">
        <f t="shared" si="13"/>
        <v>0</v>
      </c>
      <c r="N81" s="26">
        <f t="shared" si="14"/>
        <v>0</v>
      </c>
      <c r="O81" s="27">
        <f t="shared" si="15"/>
        <v>200</v>
      </c>
      <c r="P81" s="27">
        <f t="shared" si="10"/>
        <v>100</v>
      </c>
      <c r="Q81" s="28">
        <f t="shared" si="11"/>
        <v>0</v>
      </c>
    </row>
    <row r="82" spans="2:17" x14ac:dyDescent="0.35">
      <c r="B82" s="24">
        <v>44926</v>
      </c>
      <c r="C82" s="18" t="s">
        <v>57</v>
      </c>
      <c r="D82" s="18">
        <v>87.5</v>
      </c>
      <c r="E82" s="18">
        <v>78.8</v>
      </c>
      <c r="F82" s="18">
        <v>0.6</v>
      </c>
      <c r="G82" s="44">
        <v>0.66593749999999996</v>
      </c>
      <c r="H82" s="43">
        <f t="shared" si="12"/>
        <v>0.66593749999999996</v>
      </c>
      <c r="I82" s="29">
        <f>'Daily Data'!E86</f>
        <v>0.7</v>
      </c>
      <c r="J82" s="29">
        <f>'Daily Data'!J86</f>
        <v>98</v>
      </c>
      <c r="K82" s="18">
        <v>22</v>
      </c>
      <c r="L82" s="35">
        <f>IF('Daily Data'!G86&lt;0.25, 0, 'Daily Data'!G86)</f>
        <v>0</v>
      </c>
      <c r="M82" s="10">
        <f t="shared" si="13"/>
        <v>0</v>
      </c>
      <c r="N82" s="26">
        <f t="shared" si="14"/>
        <v>0</v>
      </c>
      <c r="O82" s="27">
        <f t="shared" si="15"/>
        <v>200</v>
      </c>
      <c r="P82" s="27">
        <f t="shared" si="10"/>
        <v>100</v>
      </c>
      <c r="Q82" s="28">
        <f t="shared" si="11"/>
        <v>0</v>
      </c>
    </row>
    <row r="83" spans="2:17" x14ac:dyDescent="0.35">
      <c r="B83" s="24">
        <v>44927</v>
      </c>
      <c r="C83" s="18" t="s">
        <v>58</v>
      </c>
      <c r="D83" s="18">
        <v>45.83</v>
      </c>
      <c r="E83" s="18">
        <v>67.400000000000006</v>
      </c>
      <c r="F83" s="18">
        <v>1.8</v>
      </c>
      <c r="G83" s="44">
        <v>0.66667824074074078</v>
      </c>
      <c r="H83" s="43">
        <f t="shared" si="12"/>
        <v>0.66667824074074078</v>
      </c>
      <c r="I83" s="29">
        <f>'Daily Data'!E87</f>
        <v>2.2000000000000002</v>
      </c>
      <c r="J83" s="29">
        <f>'Daily Data'!J87</f>
        <v>98</v>
      </c>
      <c r="K83" s="18">
        <v>22</v>
      </c>
      <c r="L83" s="35">
        <f>IF('Daily Data'!G87&lt;0.25, 0, 'Daily Data'!G87)</f>
        <v>0</v>
      </c>
      <c r="M83" s="10">
        <f t="shared" si="13"/>
        <v>0</v>
      </c>
      <c r="N83" s="26">
        <f t="shared" si="14"/>
        <v>0</v>
      </c>
      <c r="O83" s="27">
        <f t="shared" si="15"/>
        <v>200</v>
      </c>
      <c r="P83" s="27">
        <f t="shared" si="10"/>
        <v>100</v>
      </c>
      <c r="Q83" s="28">
        <f t="shared" si="11"/>
        <v>0</v>
      </c>
    </row>
    <row r="84" spans="2:17" x14ac:dyDescent="0.35">
      <c r="B84" s="24">
        <v>44928</v>
      </c>
      <c r="C84" s="18" t="s">
        <v>72</v>
      </c>
      <c r="D84" s="18">
        <v>25</v>
      </c>
      <c r="E84" s="18">
        <v>34.4</v>
      </c>
      <c r="F84" s="18">
        <v>3.9</v>
      </c>
      <c r="G84" s="44">
        <v>0.66744212962962957</v>
      </c>
      <c r="H84" s="43">
        <f t="shared" si="12"/>
        <v>0.66744212962962957</v>
      </c>
      <c r="I84" s="29">
        <f>'Daily Data'!E88</f>
        <v>3</v>
      </c>
      <c r="J84" s="29">
        <f>'Daily Data'!J88</f>
        <v>98</v>
      </c>
      <c r="K84" s="18">
        <v>77</v>
      </c>
      <c r="L84" s="35">
        <f>IF('Daily Data'!G88&lt;0.25, 0, 'Daily Data'!G88)</f>
        <v>0</v>
      </c>
      <c r="M84" s="10">
        <f t="shared" ref="M84:M96" si="16">L84*100/10.24</f>
        <v>0</v>
      </c>
      <c r="N84" s="26">
        <f>IF(K84=100, (100-P84)*5.12/100, 5.12*0.01*(100-P84))</f>
        <v>0</v>
      </c>
      <c r="O84" s="27">
        <f t="shared" ref="O84:O96" si="17">100*(10.24-N84)/5.12</f>
        <v>200</v>
      </c>
      <c r="P84" s="27">
        <f t="shared" si="10"/>
        <v>100</v>
      </c>
      <c r="Q84" s="28">
        <f t="shared" si="11"/>
        <v>0</v>
      </c>
    </row>
    <row r="85" spans="2:17" x14ac:dyDescent="0.35">
      <c r="B85" s="24">
        <v>44929</v>
      </c>
      <c r="C85" s="18" t="s">
        <v>56</v>
      </c>
      <c r="D85" s="18">
        <v>58.33</v>
      </c>
      <c r="E85" s="18">
        <v>76.900000000000006</v>
      </c>
      <c r="F85" s="18">
        <v>0.4</v>
      </c>
      <c r="G85" s="44">
        <v>0.66825231481481484</v>
      </c>
      <c r="H85" s="43">
        <f t="shared" si="12"/>
        <v>0.66825231481481484</v>
      </c>
      <c r="I85" s="29">
        <f>'Daily Data'!E89</f>
        <v>0.9</v>
      </c>
      <c r="J85" s="29">
        <f>'Daily Data'!J89</f>
        <v>98</v>
      </c>
      <c r="K85" s="18">
        <v>22</v>
      </c>
      <c r="L85" s="35">
        <f>IF('Daily Data'!G89&lt;0.25, 0, 'Daily Data'!G89)</f>
        <v>0</v>
      </c>
      <c r="M85" s="10">
        <f t="shared" si="16"/>
        <v>0</v>
      </c>
      <c r="N85" s="26">
        <f t="shared" ref="N85:N96" si="18">IF(K85=100, (100-P85)*5.12/100, 5.12*0.01*(100-P85))</f>
        <v>0</v>
      </c>
      <c r="O85" s="27">
        <f t="shared" si="17"/>
        <v>200</v>
      </c>
      <c r="P85" s="27">
        <f t="shared" si="10"/>
        <v>100</v>
      </c>
      <c r="Q85" s="28">
        <f t="shared" si="11"/>
        <v>0</v>
      </c>
    </row>
    <row r="86" spans="2:17" x14ac:dyDescent="0.35">
      <c r="B86" s="24">
        <v>44930</v>
      </c>
      <c r="C86" s="18" t="s">
        <v>56</v>
      </c>
      <c r="D86" s="18">
        <v>37.5</v>
      </c>
      <c r="E86" s="18">
        <v>60.5</v>
      </c>
      <c r="F86" s="18">
        <v>2.7</v>
      </c>
      <c r="G86" s="44">
        <v>0.66908564814814808</v>
      </c>
      <c r="H86" s="43">
        <f t="shared" si="12"/>
        <v>0.66908564814814808</v>
      </c>
      <c r="I86" s="29">
        <f>'Daily Data'!E90</f>
        <v>1.7</v>
      </c>
      <c r="J86" s="29">
        <f>'Daily Data'!J90</f>
        <v>98</v>
      </c>
      <c r="K86" s="18">
        <v>22</v>
      </c>
      <c r="L86" s="35">
        <f>IF('Daily Data'!G90&lt;0.25, 0, 'Daily Data'!G90)</f>
        <v>0</v>
      </c>
      <c r="M86" s="10">
        <f t="shared" si="16"/>
        <v>0</v>
      </c>
      <c r="N86" s="26">
        <f t="shared" si="18"/>
        <v>0</v>
      </c>
      <c r="O86" s="27">
        <f t="shared" si="17"/>
        <v>200</v>
      </c>
      <c r="P86" s="27">
        <f t="shared" si="10"/>
        <v>100</v>
      </c>
      <c r="Q86" s="28">
        <f t="shared" si="11"/>
        <v>0</v>
      </c>
    </row>
    <row r="87" spans="2:17" x14ac:dyDescent="0.35">
      <c r="B87" s="24">
        <v>44931</v>
      </c>
      <c r="C87" s="18" t="s">
        <v>56</v>
      </c>
      <c r="D87" s="18">
        <v>12.5</v>
      </c>
      <c r="E87" s="18">
        <v>75.3</v>
      </c>
      <c r="F87" s="18">
        <v>1.1000000000000001</v>
      </c>
      <c r="G87" s="44">
        <v>0.66995370370370377</v>
      </c>
      <c r="H87" s="43">
        <f t="shared" si="12"/>
        <v>0.66995370370370377</v>
      </c>
      <c r="I87" s="29">
        <f>'Daily Data'!E91</f>
        <v>1.1000000000000001</v>
      </c>
      <c r="J87" s="29">
        <f>'Daily Data'!J91</f>
        <v>98</v>
      </c>
      <c r="K87" s="18">
        <v>22</v>
      </c>
      <c r="L87" s="35">
        <f>IF('Daily Data'!G91&lt;0.25, 0, 'Daily Data'!G91)</f>
        <v>0</v>
      </c>
      <c r="M87" s="10">
        <f t="shared" si="16"/>
        <v>0</v>
      </c>
      <c r="N87" s="26">
        <f t="shared" si="18"/>
        <v>0</v>
      </c>
      <c r="O87" s="27">
        <f t="shared" si="17"/>
        <v>200</v>
      </c>
      <c r="P87" s="27">
        <f t="shared" si="10"/>
        <v>100</v>
      </c>
      <c r="Q87" s="28">
        <f t="shared" si="11"/>
        <v>0</v>
      </c>
    </row>
    <row r="88" spans="2:17" x14ac:dyDescent="0.35">
      <c r="B88" s="24">
        <v>44932</v>
      </c>
      <c r="C88" s="18" t="s">
        <v>56</v>
      </c>
      <c r="D88" s="18">
        <v>25</v>
      </c>
      <c r="E88" s="18">
        <v>59.4</v>
      </c>
      <c r="F88" s="18">
        <v>1.8</v>
      </c>
      <c r="G88" s="44">
        <v>0.67085648148148147</v>
      </c>
      <c r="H88" s="43">
        <f t="shared" si="12"/>
        <v>0.67085648148148147</v>
      </c>
      <c r="I88" s="29">
        <f>'Daily Data'!E92</f>
        <v>1.7</v>
      </c>
      <c r="J88" s="29">
        <f>'Daily Data'!J92</f>
        <v>98</v>
      </c>
      <c r="K88" s="18">
        <v>22</v>
      </c>
      <c r="L88" s="35">
        <f>IF('Daily Data'!G92&lt;0.25, 0, 'Daily Data'!G92)</f>
        <v>0</v>
      </c>
      <c r="M88" s="10">
        <f t="shared" si="16"/>
        <v>0</v>
      </c>
      <c r="N88" s="26">
        <f t="shared" si="18"/>
        <v>0</v>
      </c>
      <c r="O88" s="27">
        <f t="shared" si="17"/>
        <v>200</v>
      </c>
      <c r="P88" s="27">
        <f t="shared" si="10"/>
        <v>100</v>
      </c>
      <c r="Q88" s="28">
        <f t="shared" si="11"/>
        <v>0</v>
      </c>
    </row>
    <row r="89" spans="2:17" x14ac:dyDescent="0.35">
      <c r="B89" s="24">
        <v>44933</v>
      </c>
      <c r="C89" s="18" t="s">
        <v>57</v>
      </c>
      <c r="D89" s="18">
        <v>62.5</v>
      </c>
      <c r="E89" s="18">
        <v>77.599999999999994</v>
      </c>
      <c r="F89" s="18">
        <v>1.1000000000000001</v>
      </c>
      <c r="G89" s="44">
        <v>0.67178240740740736</v>
      </c>
      <c r="H89" s="43">
        <f t="shared" si="12"/>
        <v>0.67178240740740736</v>
      </c>
      <c r="I89" s="29">
        <f>'Daily Data'!E93</f>
        <v>1.9</v>
      </c>
      <c r="J89" s="29">
        <f>'Daily Data'!J93</f>
        <v>98</v>
      </c>
      <c r="K89" s="18">
        <v>69</v>
      </c>
      <c r="L89" s="35">
        <f>IF('Daily Data'!G93&lt;0.25, 0, 'Daily Data'!G93)</f>
        <v>0</v>
      </c>
      <c r="M89" s="10">
        <f t="shared" si="16"/>
        <v>0</v>
      </c>
      <c r="N89" s="26">
        <f t="shared" si="18"/>
        <v>0</v>
      </c>
      <c r="O89" s="27">
        <f t="shared" si="17"/>
        <v>200</v>
      </c>
      <c r="P89" s="27">
        <f t="shared" si="10"/>
        <v>100</v>
      </c>
      <c r="Q89" s="28">
        <f t="shared" si="11"/>
        <v>0</v>
      </c>
    </row>
    <row r="90" spans="2:17" x14ac:dyDescent="0.35">
      <c r="B90" s="24">
        <v>44934</v>
      </c>
      <c r="C90" s="18" t="s">
        <v>58</v>
      </c>
      <c r="D90" s="18">
        <v>33.33</v>
      </c>
      <c r="E90" s="18">
        <v>60.2</v>
      </c>
      <c r="F90" s="18">
        <v>1.4</v>
      </c>
      <c r="G90" s="44">
        <v>0.67274305555555547</v>
      </c>
      <c r="H90" s="43">
        <f t="shared" si="12"/>
        <v>0.67274305555555547</v>
      </c>
      <c r="I90" s="29">
        <f>'Daily Data'!E94</f>
        <v>1.7</v>
      </c>
      <c r="J90" s="29">
        <f>'Daily Data'!J94</f>
        <v>98</v>
      </c>
      <c r="K90" s="18">
        <v>22</v>
      </c>
      <c r="L90" s="35">
        <f>IF('Daily Data'!G94&lt;0.25, 0, 'Daily Data'!G94)</f>
        <v>0</v>
      </c>
      <c r="M90" s="10">
        <f t="shared" si="16"/>
        <v>0</v>
      </c>
      <c r="N90" s="26">
        <f t="shared" si="18"/>
        <v>0</v>
      </c>
      <c r="O90" s="27">
        <f t="shared" si="17"/>
        <v>200</v>
      </c>
      <c r="P90" s="27">
        <f t="shared" si="10"/>
        <v>100</v>
      </c>
      <c r="Q90" s="28">
        <f t="shared" si="11"/>
        <v>0</v>
      </c>
    </row>
    <row r="91" spans="2:17" x14ac:dyDescent="0.35">
      <c r="B91" s="24">
        <v>44935</v>
      </c>
      <c r="C91" s="18" t="s">
        <v>72</v>
      </c>
      <c r="D91" s="18">
        <v>0</v>
      </c>
      <c r="E91" s="18">
        <v>61</v>
      </c>
      <c r="F91" s="18">
        <v>1.5</v>
      </c>
      <c r="G91" s="44">
        <v>0.67372685185185188</v>
      </c>
      <c r="H91" s="43">
        <f t="shared" si="12"/>
        <v>0.67372685185185188</v>
      </c>
      <c r="I91" s="29">
        <f>'Daily Data'!E95</f>
        <v>2.1</v>
      </c>
      <c r="J91" s="29">
        <f>'Daily Data'!J95</f>
        <v>98</v>
      </c>
      <c r="K91" s="18">
        <v>22</v>
      </c>
      <c r="L91" s="35">
        <f>IF('Daily Data'!G95&lt;0.25, 0, 'Daily Data'!G95)</f>
        <v>0</v>
      </c>
      <c r="M91" s="10">
        <f t="shared" si="16"/>
        <v>0</v>
      </c>
      <c r="N91" s="26">
        <f t="shared" si="18"/>
        <v>0</v>
      </c>
      <c r="O91" s="27">
        <f t="shared" si="17"/>
        <v>200</v>
      </c>
      <c r="P91" s="27">
        <f t="shared" si="10"/>
        <v>100</v>
      </c>
      <c r="Q91" s="28">
        <f t="shared" si="11"/>
        <v>0</v>
      </c>
    </row>
    <row r="92" spans="2:17" x14ac:dyDescent="0.35">
      <c r="B92" s="24">
        <v>44936</v>
      </c>
      <c r="C92" s="18" t="s">
        <v>56</v>
      </c>
      <c r="D92" s="18">
        <v>45.83</v>
      </c>
      <c r="E92" s="18">
        <v>83.4</v>
      </c>
      <c r="F92" s="18">
        <v>0.4</v>
      </c>
      <c r="G92" s="44">
        <v>0.67473379629629626</v>
      </c>
      <c r="H92" s="43">
        <f t="shared" si="12"/>
        <v>0.67473379629629626</v>
      </c>
      <c r="I92" s="29">
        <f>'Daily Data'!E96</f>
        <v>0.5</v>
      </c>
      <c r="J92" s="29">
        <f>'Daily Data'!J96</f>
        <v>98</v>
      </c>
      <c r="K92" s="18">
        <v>22</v>
      </c>
      <c r="L92" s="35">
        <f>IF('Daily Data'!G96&lt;0.25, 0, 'Daily Data'!G96)</f>
        <v>0</v>
      </c>
      <c r="M92" s="10">
        <f t="shared" si="16"/>
        <v>0</v>
      </c>
      <c r="N92" s="26">
        <f t="shared" si="18"/>
        <v>0</v>
      </c>
      <c r="O92" s="27">
        <f t="shared" si="17"/>
        <v>200</v>
      </c>
      <c r="P92" s="27">
        <f t="shared" si="10"/>
        <v>100</v>
      </c>
      <c r="Q92" s="28">
        <f t="shared" si="11"/>
        <v>0</v>
      </c>
    </row>
    <row r="93" spans="2:17" x14ac:dyDescent="0.35">
      <c r="B93" s="24">
        <v>44937</v>
      </c>
      <c r="C93" s="18" t="s">
        <v>56</v>
      </c>
      <c r="D93" s="18">
        <v>41.67</v>
      </c>
      <c r="E93" s="18">
        <v>52.3</v>
      </c>
      <c r="F93" s="18">
        <v>1.8</v>
      </c>
      <c r="G93" s="44">
        <v>0.67577546296296298</v>
      </c>
      <c r="H93" s="43">
        <f t="shared" si="12"/>
        <v>0.67577546296296298</v>
      </c>
      <c r="I93" s="29">
        <f>'Daily Data'!E97</f>
        <v>1.8</v>
      </c>
      <c r="J93" s="29">
        <f>'Daily Data'!J97</f>
        <v>98</v>
      </c>
      <c r="K93" s="18">
        <v>22</v>
      </c>
      <c r="L93" s="35">
        <f>IF('Daily Data'!G97&lt;0.25, 0, 'Daily Data'!G97)</f>
        <v>0</v>
      </c>
      <c r="M93" s="10">
        <f t="shared" si="16"/>
        <v>0</v>
      </c>
      <c r="N93" s="26">
        <f t="shared" si="18"/>
        <v>0</v>
      </c>
      <c r="O93" s="27">
        <f t="shared" si="17"/>
        <v>200</v>
      </c>
      <c r="P93" s="27">
        <f t="shared" si="10"/>
        <v>100</v>
      </c>
      <c r="Q93" s="28">
        <f t="shared" si="11"/>
        <v>0</v>
      </c>
    </row>
    <row r="94" spans="2:17" x14ac:dyDescent="0.35">
      <c r="B94" s="24">
        <v>44938</v>
      </c>
      <c r="C94" s="18" t="s">
        <v>56</v>
      </c>
      <c r="D94" s="18">
        <v>33.33</v>
      </c>
      <c r="E94" s="18">
        <v>64.400000000000006</v>
      </c>
      <c r="F94" s="18">
        <v>1.3</v>
      </c>
      <c r="G94" s="44">
        <v>0.67682870370370374</v>
      </c>
      <c r="H94" s="43">
        <f t="shared" si="12"/>
        <v>0.67682870370370374</v>
      </c>
      <c r="I94" s="29">
        <f>'Daily Data'!E98</f>
        <v>1.7</v>
      </c>
      <c r="J94" s="29">
        <f>'Daily Data'!J98</f>
        <v>98</v>
      </c>
      <c r="K94" s="18">
        <v>22</v>
      </c>
      <c r="L94" s="35">
        <f>IF('Daily Data'!G98&lt;0.25, 0, 'Daily Data'!G98)</f>
        <v>0</v>
      </c>
      <c r="M94" s="10">
        <f t="shared" si="16"/>
        <v>0</v>
      </c>
      <c r="N94" s="26">
        <f t="shared" si="18"/>
        <v>0</v>
      </c>
      <c r="O94" s="27">
        <f t="shared" si="17"/>
        <v>200</v>
      </c>
      <c r="P94" s="27">
        <f t="shared" si="10"/>
        <v>100</v>
      </c>
      <c r="Q94" s="28">
        <f t="shared" si="11"/>
        <v>0</v>
      </c>
    </row>
    <row r="95" spans="2:17" x14ac:dyDescent="0.35">
      <c r="B95" s="24">
        <v>44939</v>
      </c>
      <c r="C95" s="18" t="s">
        <v>56</v>
      </c>
      <c r="D95" s="18">
        <v>25</v>
      </c>
      <c r="E95" s="18">
        <v>63.2</v>
      </c>
      <c r="F95" s="18">
        <v>2</v>
      </c>
      <c r="G95" s="44">
        <v>0.67791666666666661</v>
      </c>
      <c r="H95" s="43">
        <f t="shared" si="12"/>
        <v>0.67791666666666661</v>
      </c>
      <c r="I95" s="29">
        <f>'Daily Data'!E99</f>
        <v>1.9</v>
      </c>
      <c r="J95" s="29">
        <f>'Daily Data'!J99</f>
        <v>98</v>
      </c>
      <c r="K95" s="18">
        <v>22</v>
      </c>
      <c r="L95" s="35">
        <f>IF('Daily Data'!G99&lt;0.25, 0, 'Daily Data'!G99)</f>
        <v>0</v>
      </c>
      <c r="M95" s="10">
        <f t="shared" si="16"/>
        <v>0</v>
      </c>
      <c r="N95" s="26">
        <f t="shared" si="18"/>
        <v>0</v>
      </c>
      <c r="O95" s="27">
        <f t="shared" si="17"/>
        <v>200</v>
      </c>
      <c r="P95" s="27">
        <f t="shared" si="10"/>
        <v>100</v>
      </c>
      <c r="Q95" s="28">
        <f t="shared" si="11"/>
        <v>0</v>
      </c>
    </row>
    <row r="96" spans="2:17" x14ac:dyDescent="0.35">
      <c r="B96" s="24">
        <v>44940</v>
      </c>
      <c r="C96" s="18" t="s">
        <v>57</v>
      </c>
      <c r="D96" s="18">
        <v>58.33</v>
      </c>
      <c r="E96" s="18">
        <v>61.5</v>
      </c>
      <c r="F96" s="18">
        <v>1.2</v>
      </c>
      <c r="G96" s="44">
        <v>0.67901620370370364</v>
      </c>
      <c r="H96" s="43">
        <f t="shared" si="12"/>
        <v>0.67901620370370364</v>
      </c>
      <c r="I96" s="29">
        <f>'Daily Data'!E100</f>
        <v>1.4</v>
      </c>
      <c r="J96" s="29">
        <f>'Daily Data'!J100</f>
        <v>98</v>
      </c>
      <c r="K96" s="18">
        <v>22</v>
      </c>
      <c r="L96" s="35">
        <f>IF('Daily Data'!G100&lt;0.25, 0, 'Daily Data'!G100)</f>
        <v>0</v>
      </c>
      <c r="M96" s="10">
        <f t="shared" si="16"/>
        <v>0</v>
      </c>
      <c r="N96" s="26">
        <f t="shared" si="18"/>
        <v>0</v>
      </c>
      <c r="O96" s="27">
        <f t="shared" si="17"/>
        <v>200</v>
      </c>
      <c r="P96" s="27">
        <f t="shared" si="10"/>
        <v>100</v>
      </c>
      <c r="Q96" s="28">
        <f t="shared" si="11"/>
        <v>0</v>
      </c>
    </row>
    <row r="97" spans="2:17" x14ac:dyDescent="0.35">
      <c r="B97" s="24">
        <v>44941</v>
      </c>
      <c r="C97" s="18" t="s">
        <v>58</v>
      </c>
      <c r="D97" s="18">
        <v>50</v>
      </c>
      <c r="E97" s="18">
        <v>61.6</v>
      </c>
      <c r="F97" s="18">
        <v>1.5</v>
      </c>
      <c r="G97" s="44">
        <v>0.68013888888888896</v>
      </c>
      <c r="H97" s="43">
        <f t="shared" si="12"/>
        <v>0.68013888888888896</v>
      </c>
      <c r="I97" s="29">
        <f>'Daily Data'!E101</f>
        <v>1.7</v>
      </c>
      <c r="J97" s="29">
        <f>'Daily Data'!J101</f>
        <v>98</v>
      </c>
      <c r="K97" s="18">
        <v>84</v>
      </c>
      <c r="L97" s="35">
        <f>IF('Daily Data'!G101&lt;0.25, 0, 'Daily Data'!G101)</f>
        <v>0</v>
      </c>
      <c r="M97" s="10">
        <f t="shared" ref="M97:M129" si="19">L97*100/10.24</f>
        <v>0</v>
      </c>
      <c r="N97" s="26">
        <f t="shared" ref="N97:N129" si="20">IF(K97=100, (100-P97)*5.12/100, 5.12*0.01*(100-P97))</f>
        <v>0</v>
      </c>
      <c r="O97" s="27">
        <f t="shared" ref="O97:O129" si="21">100*(10.24-N97)/5.12</f>
        <v>200</v>
      </c>
      <c r="P97" s="27">
        <f t="shared" si="10"/>
        <v>100</v>
      </c>
      <c r="Q97" s="28">
        <f t="shared" si="11"/>
        <v>0</v>
      </c>
    </row>
    <row r="98" spans="2:17" x14ac:dyDescent="0.35">
      <c r="B98" s="24">
        <v>44942</v>
      </c>
      <c r="C98" s="18" t="s">
        <v>72</v>
      </c>
      <c r="D98" s="18">
        <v>4.17</v>
      </c>
      <c r="E98" s="18">
        <v>52.5</v>
      </c>
      <c r="F98" s="18">
        <v>2.2000000000000002</v>
      </c>
      <c r="G98" s="44">
        <v>0.68128472222222225</v>
      </c>
      <c r="H98" s="43">
        <f t="shared" si="12"/>
        <v>0.68128472222222225</v>
      </c>
      <c r="I98" s="29">
        <f>'Daily Data'!E102</f>
        <v>2.9</v>
      </c>
      <c r="J98" s="29">
        <f>'Daily Data'!J102</f>
        <v>98</v>
      </c>
      <c r="K98" s="18">
        <v>22</v>
      </c>
      <c r="L98" s="35">
        <f>IF('Daily Data'!G102&lt;0.25, 0, 'Daily Data'!G102)</f>
        <v>0</v>
      </c>
      <c r="M98" s="10">
        <f t="shared" si="19"/>
        <v>0</v>
      </c>
      <c r="N98" s="26">
        <f t="shared" si="20"/>
        <v>0</v>
      </c>
      <c r="O98" s="27">
        <f t="shared" si="21"/>
        <v>200</v>
      </c>
      <c r="P98" s="27">
        <f t="shared" si="10"/>
        <v>100</v>
      </c>
      <c r="Q98" s="28">
        <f t="shared" si="11"/>
        <v>0</v>
      </c>
    </row>
    <row r="99" spans="2:17" x14ac:dyDescent="0.35">
      <c r="B99" s="24">
        <v>44943</v>
      </c>
      <c r="C99" s="18" t="s">
        <v>56</v>
      </c>
      <c r="D99" s="18">
        <v>0</v>
      </c>
      <c r="E99" s="18">
        <v>37.200000000000003</v>
      </c>
      <c r="F99" s="18">
        <v>4.5999999999999996</v>
      </c>
      <c r="G99" s="44">
        <v>0.68245370370370362</v>
      </c>
      <c r="H99" s="43">
        <f t="shared" si="12"/>
        <v>0.68245370370370362</v>
      </c>
      <c r="I99" s="29">
        <f>'Daily Data'!E103</f>
        <v>3.9</v>
      </c>
      <c r="J99" s="29">
        <f>'Daily Data'!J103</f>
        <v>98</v>
      </c>
      <c r="K99" s="18">
        <v>71</v>
      </c>
      <c r="L99" s="35">
        <f>IF('Daily Data'!G103&lt;0.25, 0, 'Daily Data'!G103)</f>
        <v>0</v>
      </c>
      <c r="M99" s="10">
        <f t="shared" si="19"/>
        <v>0</v>
      </c>
      <c r="N99" s="26">
        <f t="shared" si="20"/>
        <v>0</v>
      </c>
      <c r="O99" s="27">
        <f t="shared" si="21"/>
        <v>200</v>
      </c>
      <c r="P99" s="27">
        <f t="shared" si="10"/>
        <v>100</v>
      </c>
      <c r="Q99" s="28">
        <f t="shared" si="11"/>
        <v>0</v>
      </c>
    </row>
    <row r="100" spans="2:17" x14ac:dyDescent="0.35">
      <c r="B100" s="24">
        <v>44944</v>
      </c>
      <c r="C100" s="18" t="s">
        <v>56</v>
      </c>
      <c r="D100" s="18">
        <v>29.17</v>
      </c>
      <c r="E100" s="18">
        <v>34.799999999999997</v>
      </c>
      <c r="F100" s="18">
        <v>4.4000000000000004</v>
      </c>
      <c r="G100" s="44">
        <v>0.68363425925925936</v>
      </c>
      <c r="H100" s="43">
        <f t="shared" si="12"/>
        <v>0.68363425925925936</v>
      </c>
      <c r="I100" s="29">
        <f>'Daily Data'!E104</f>
        <v>3.5</v>
      </c>
      <c r="J100" s="29">
        <f>'Daily Data'!J104</f>
        <v>98</v>
      </c>
      <c r="K100" s="18">
        <v>22</v>
      </c>
      <c r="L100" s="35">
        <f>IF('Daily Data'!G104&lt;0.25, 0, 'Daily Data'!G104)</f>
        <v>0</v>
      </c>
      <c r="M100" s="10">
        <f t="shared" si="19"/>
        <v>0</v>
      </c>
      <c r="N100" s="26">
        <f t="shared" si="20"/>
        <v>0</v>
      </c>
      <c r="O100" s="27">
        <f t="shared" si="21"/>
        <v>200</v>
      </c>
      <c r="P100" s="27">
        <f t="shared" si="10"/>
        <v>100</v>
      </c>
      <c r="Q100" s="28">
        <f t="shared" si="11"/>
        <v>0</v>
      </c>
    </row>
    <row r="101" spans="2:17" x14ac:dyDescent="0.35">
      <c r="B101" s="24">
        <v>44945</v>
      </c>
      <c r="C101" s="18" t="s">
        <v>56</v>
      </c>
      <c r="D101" s="18">
        <v>8.33</v>
      </c>
      <c r="E101" s="18">
        <v>37.4</v>
      </c>
      <c r="F101" s="18">
        <v>5</v>
      </c>
      <c r="G101" s="44">
        <v>0.68482638888888892</v>
      </c>
      <c r="H101" s="43">
        <f t="shared" si="12"/>
        <v>0.68482638888888892</v>
      </c>
      <c r="I101" s="29">
        <f>'Daily Data'!E105</f>
        <v>3.6</v>
      </c>
      <c r="J101" s="29">
        <f>'Daily Data'!J105</f>
        <v>98</v>
      </c>
      <c r="K101" s="18">
        <v>88</v>
      </c>
      <c r="L101" s="35">
        <f>IF('Daily Data'!G105&lt;0.25, 0, 'Daily Data'!G105)</f>
        <v>0</v>
      </c>
      <c r="M101" s="10">
        <f t="shared" si="19"/>
        <v>0</v>
      </c>
      <c r="N101" s="26">
        <f t="shared" si="20"/>
        <v>0</v>
      </c>
      <c r="O101" s="27">
        <f t="shared" si="21"/>
        <v>200</v>
      </c>
      <c r="P101" s="27">
        <f t="shared" si="10"/>
        <v>100</v>
      </c>
      <c r="Q101" s="28">
        <f t="shared" si="11"/>
        <v>0</v>
      </c>
    </row>
    <row r="102" spans="2:17" x14ac:dyDescent="0.35">
      <c r="B102" s="24">
        <v>44946</v>
      </c>
      <c r="C102" s="18" t="s">
        <v>56</v>
      </c>
      <c r="D102" s="18">
        <v>8.33</v>
      </c>
      <c r="E102" s="18">
        <v>13.8</v>
      </c>
      <c r="F102" s="18">
        <v>5.6</v>
      </c>
      <c r="G102" s="44">
        <v>0.68604166666666666</v>
      </c>
      <c r="H102" s="43">
        <f t="shared" si="12"/>
        <v>0.68604166666666666</v>
      </c>
      <c r="I102" s="29">
        <f>'Daily Data'!E106</f>
        <v>4.9000000000000004</v>
      </c>
      <c r="J102" s="29">
        <f>'Daily Data'!J106</f>
        <v>98</v>
      </c>
      <c r="K102" s="18">
        <v>83</v>
      </c>
      <c r="L102" s="35">
        <f>IF('Daily Data'!G106&lt;0.25, 0, 'Daily Data'!G106)</f>
        <v>0</v>
      </c>
      <c r="M102" s="10">
        <f t="shared" si="19"/>
        <v>0</v>
      </c>
      <c r="N102" s="26">
        <f t="shared" si="20"/>
        <v>0</v>
      </c>
      <c r="O102" s="27">
        <f t="shared" si="21"/>
        <v>200</v>
      </c>
      <c r="P102" s="27">
        <f t="shared" ref="P102:P133" si="22">IF(K102=100,IF((J102-M102)&lt;0, 0, J102-M102),IF(K102&lt;23,100,IF(((100-K102)+J102)&gt;100,100,(100-K102)+J102)))</f>
        <v>100</v>
      </c>
      <c r="Q102" s="28">
        <f t="shared" ref="Q102:Q114" si="23">IF(AND(M102=0,  J102&lt;98),  0.011*(100-K102)*5.12*0.45, L102*0.1)</f>
        <v>0</v>
      </c>
    </row>
    <row r="103" spans="2:17" x14ac:dyDescent="0.35">
      <c r="B103" s="24">
        <v>44947</v>
      </c>
      <c r="C103" s="18" t="s">
        <v>57</v>
      </c>
      <c r="D103" s="18">
        <v>4.17</v>
      </c>
      <c r="E103" s="18">
        <v>19.600000000000001</v>
      </c>
      <c r="F103" s="18">
        <v>5.4</v>
      </c>
      <c r="G103" s="44">
        <v>0.68726851851851845</v>
      </c>
      <c r="H103" s="43">
        <f t="shared" si="12"/>
        <v>0.68726851851851845</v>
      </c>
      <c r="I103" s="29">
        <f>'Daily Data'!E107</f>
        <v>3.3</v>
      </c>
      <c r="J103" s="29">
        <f>'Daily Data'!J107</f>
        <v>98</v>
      </c>
      <c r="K103" s="18">
        <v>22</v>
      </c>
      <c r="L103" s="35">
        <f>IF('Daily Data'!G107&lt;0.25, 0, 'Daily Data'!G107)</f>
        <v>0</v>
      </c>
      <c r="M103" s="10">
        <f t="shared" si="19"/>
        <v>0</v>
      </c>
      <c r="N103" s="26">
        <f t="shared" si="20"/>
        <v>0</v>
      </c>
      <c r="O103" s="27">
        <f t="shared" si="21"/>
        <v>200</v>
      </c>
      <c r="P103" s="27">
        <f t="shared" si="22"/>
        <v>100</v>
      </c>
      <c r="Q103" s="28">
        <f t="shared" si="23"/>
        <v>0</v>
      </c>
    </row>
    <row r="104" spans="2:17" x14ac:dyDescent="0.35">
      <c r="B104" s="24">
        <v>44948</v>
      </c>
      <c r="C104" s="18" t="s">
        <v>58</v>
      </c>
      <c r="D104" s="18">
        <v>4.17</v>
      </c>
      <c r="E104" s="18">
        <v>53.5</v>
      </c>
      <c r="F104" s="18">
        <v>1.8</v>
      </c>
      <c r="G104" s="44">
        <v>0.68850694444444438</v>
      </c>
      <c r="H104" s="43">
        <f t="shared" si="12"/>
        <v>0.68850694444444438</v>
      </c>
      <c r="I104" s="29">
        <f>'Daily Data'!E108</f>
        <v>2.9</v>
      </c>
      <c r="J104" s="29">
        <f>'Daily Data'!J108</f>
        <v>98</v>
      </c>
      <c r="K104" s="18">
        <v>22</v>
      </c>
      <c r="L104" s="35">
        <f>IF('Daily Data'!G108&lt;0.25, 0, 'Daily Data'!G108)</f>
        <v>0</v>
      </c>
      <c r="M104" s="10">
        <f t="shared" si="19"/>
        <v>0</v>
      </c>
      <c r="N104" s="26">
        <f t="shared" si="20"/>
        <v>0</v>
      </c>
      <c r="O104" s="27">
        <f t="shared" si="21"/>
        <v>200</v>
      </c>
      <c r="P104" s="27">
        <f t="shared" si="22"/>
        <v>100</v>
      </c>
      <c r="Q104" s="28">
        <f t="shared" si="23"/>
        <v>0</v>
      </c>
    </row>
    <row r="105" spans="2:17" x14ac:dyDescent="0.35">
      <c r="B105" s="24">
        <v>44949</v>
      </c>
      <c r="C105" s="18" t="s">
        <v>72</v>
      </c>
      <c r="D105" s="18">
        <v>0</v>
      </c>
      <c r="E105" s="18">
        <v>44.6</v>
      </c>
      <c r="F105" s="18">
        <v>4.5</v>
      </c>
      <c r="G105" s="44">
        <v>0.68976851851851861</v>
      </c>
      <c r="H105" s="43">
        <f t="shared" si="12"/>
        <v>0.68976851851851861</v>
      </c>
      <c r="I105" s="29">
        <f>'Daily Data'!E109</f>
        <v>3.8</v>
      </c>
      <c r="J105" s="29">
        <f>'Daily Data'!J109</f>
        <v>98</v>
      </c>
      <c r="K105" s="18">
        <v>71</v>
      </c>
      <c r="L105" s="35">
        <f>IF('Daily Data'!G109&lt;0.25, 0, 'Daily Data'!G109)</f>
        <v>0</v>
      </c>
      <c r="M105" s="10">
        <f t="shared" si="19"/>
        <v>0</v>
      </c>
      <c r="N105" s="26">
        <f t="shared" si="20"/>
        <v>0</v>
      </c>
      <c r="O105" s="27">
        <f t="shared" si="21"/>
        <v>200</v>
      </c>
      <c r="P105" s="27">
        <f t="shared" si="22"/>
        <v>100</v>
      </c>
      <c r="Q105" s="28">
        <f t="shared" si="23"/>
        <v>0</v>
      </c>
    </row>
    <row r="106" spans="2:17" x14ac:dyDescent="0.35">
      <c r="B106" s="24">
        <v>44950</v>
      </c>
      <c r="C106" s="18" t="s">
        <v>56</v>
      </c>
      <c r="D106" s="18">
        <v>0</v>
      </c>
      <c r="E106" s="18">
        <v>33.1</v>
      </c>
      <c r="F106" s="18">
        <v>5.3</v>
      </c>
      <c r="G106" s="44">
        <v>0.69103009259259263</v>
      </c>
      <c r="H106" s="43">
        <f t="shared" si="12"/>
        <v>0.69103009259259263</v>
      </c>
      <c r="I106" s="29">
        <f>'Daily Data'!E110</f>
        <v>5</v>
      </c>
      <c r="J106" s="29">
        <f>'Daily Data'!J110</f>
        <v>98</v>
      </c>
      <c r="K106" s="18">
        <v>95</v>
      </c>
      <c r="L106" s="35">
        <f>IF('Daily Data'!G110&lt;0.25, 0, 'Daily Data'!G110)</f>
        <v>0</v>
      </c>
      <c r="M106" s="10">
        <f t="shared" si="19"/>
        <v>0</v>
      </c>
      <c r="N106" s="26">
        <f t="shared" si="20"/>
        <v>0</v>
      </c>
      <c r="O106" s="27">
        <f t="shared" si="21"/>
        <v>200</v>
      </c>
      <c r="P106" s="27">
        <f t="shared" si="22"/>
        <v>100</v>
      </c>
      <c r="Q106" s="28">
        <f t="shared" si="23"/>
        <v>0</v>
      </c>
    </row>
    <row r="107" spans="2:17" x14ac:dyDescent="0.35">
      <c r="B107" s="24">
        <v>44951</v>
      </c>
      <c r="C107" s="18" t="s">
        <v>56</v>
      </c>
      <c r="D107" s="18">
        <v>29.17</v>
      </c>
      <c r="E107" s="18">
        <v>76.2</v>
      </c>
      <c r="F107" s="18">
        <v>1.3</v>
      </c>
      <c r="G107" s="44">
        <v>0.69230324074074068</v>
      </c>
      <c r="H107" s="43">
        <f t="shared" si="12"/>
        <v>0.69230324074074068</v>
      </c>
      <c r="I107" s="29">
        <f>'Daily Data'!E111</f>
        <v>2.1</v>
      </c>
      <c r="J107" s="29">
        <f>'Daily Data'!J111</f>
        <v>98</v>
      </c>
      <c r="K107" s="18">
        <v>22</v>
      </c>
      <c r="L107" s="35">
        <f>IF('Daily Data'!G111&lt;0.25, 0, 'Daily Data'!G111)</f>
        <v>0</v>
      </c>
      <c r="M107" s="10">
        <f t="shared" si="19"/>
        <v>0</v>
      </c>
      <c r="N107" s="26">
        <f t="shared" si="20"/>
        <v>0</v>
      </c>
      <c r="O107" s="27">
        <f t="shared" si="21"/>
        <v>200</v>
      </c>
      <c r="P107" s="27">
        <f t="shared" si="22"/>
        <v>100</v>
      </c>
      <c r="Q107" s="28">
        <f t="shared" si="23"/>
        <v>0</v>
      </c>
    </row>
    <row r="108" spans="2:17" x14ac:dyDescent="0.35">
      <c r="B108" s="24">
        <v>44952</v>
      </c>
      <c r="C108" s="18" t="s">
        <v>56</v>
      </c>
      <c r="D108" s="18">
        <v>4.17</v>
      </c>
      <c r="E108" s="18">
        <v>73.900000000000006</v>
      </c>
      <c r="F108" s="18">
        <v>2.9</v>
      </c>
      <c r="G108" s="44">
        <v>0.69358796296296299</v>
      </c>
      <c r="H108" s="43">
        <f t="shared" si="12"/>
        <v>0.69358796296296299</v>
      </c>
      <c r="I108" s="29">
        <f>'Daily Data'!E112</f>
        <v>2.4</v>
      </c>
      <c r="J108" s="29">
        <f>'Daily Data'!J112</f>
        <v>98</v>
      </c>
      <c r="K108" s="18">
        <v>22</v>
      </c>
      <c r="L108" s="35">
        <f>IF('Daily Data'!G112&lt;0.25, 0, 'Daily Data'!G112)</f>
        <v>0</v>
      </c>
      <c r="M108" s="10">
        <f t="shared" si="19"/>
        <v>0</v>
      </c>
      <c r="N108" s="26">
        <f t="shared" si="20"/>
        <v>0</v>
      </c>
      <c r="O108" s="27">
        <f t="shared" si="21"/>
        <v>200</v>
      </c>
      <c r="P108" s="27">
        <f t="shared" si="22"/>
        <v>100</v>
      </c>
      <c r="Q108" s="28">
        <f t="shared" si="23"/>
        <v>0</v>
      </c>
    </row>
    <row r="109" spans="2:17" x14ac:dyDescent="0.35">
      <c r="B109" s="24">
        <v>44953</v>
      </c>
      <c r="C109" s="18" t="s">
        <v>56</v>
      </c>
      <c r="D109" s="18">
        <v>25</v>
      </c>
      <c r="E109" s="18">
        <v>92.7</v>
      </c>
      <c r="F109" s="18">
        <v>1.6</v>
      </c>
      <c r="G109" s="44">
        <v>0.69488425925925934</v>
      </c>
      <c r="H109" s="43">
        <f t="shared" si="12"/>
        <v>0.69488425925925934</v>
      </c>
      <c r="I109" s="29">
        <f>'Daily Data'!E113</f>
        <v>1.9</v>
      </c>
      <c r="J109" s="29">
        <f>'Daily Data'!J113</f>
        <v>98</v>
      </c>
      <c r="K109" s="18">
        <v>22</v>
      </c>
      <c r="L109" s="35">
        <f>IF('Daily Data'!G113&lt;0.25, 0, 'Daily Data'!G113)</f>
        <v>0</v>
      </c>
      <c r="M109" s="10">
        <f t="shared" si="19"/>
        <v>0</v>
      </c>
      <c r="N109" s="26">
        <f t="shared" si="20"/>
        <v>0</v>
      </c>
      <c r="O109" s="27">
        <f t="shared" si="21"/>
        <v>200</v>
      </c>
      <c r="P109" s="27">
        <f t="shared" si="22"/>
        <v>100</v>
      </c>
      <c r="Q109" s="28">
        <f t="shared" si="23"/>
        <v>0</v>
      </c>
    </row>
    <row r="110" spans="2:17" x14ac:dyDescent="0.35">
      <c r="B110" s="24">
        <v>44954</v>
      </c>
      <c r="C110" s="18" t="s">
        <v>57</v>
      </c>
      <c r="D110" s="18">
        <v>4.17</v>
      </c>
      <c r="E110" s="18">
        <v>86</v>
      </c>
      <c r="F110" s="18">
        <v>3.7</v>
      </c>
      <c r="G110" s="44">
        <v>0.69619212962962962</v>
      </c>
      <c r="H110" s="43">
        <f t="shared" si="12"/>
        <v>0.69619212962962962</v>
      </c>
      <c r="I110" s="29">
        <f>'Daily Data'!E114</f>
        <v>3.3</v>
      </c>
      <c r="J110" s="29">
        <f>'Daily Data'!J114</f>
        <v>98</v>
      </c>
      <c r="K110" s="18">
        <v>85</v>
      </c>
      <c r="L110" s="35">
        <f>IF('Daily Data'!G114&lt;0.25, 0, 'Daily Data'!G114)</f>
        <v>0</v>
      </c>
      <c r="M110" s="10">
        <f t="shared" si="19"/>
        <v>0</v>
      </c>
      <c r="N110" s="26">
        <f t="shared" si="20"/>
        <v>0</v>
      </c>
      <c r="O110" s="27">
        <f t="shared" si="21"/>
        <v>200</v>
      </c>
      <c r="P110" s="27">
        <f t="shared" si="22"/>
        <v>100</v>
      </c>
      <c r="Q110" s="28">
        <f t="shared" si="23"/>
        <v>0</v>
      </c>
    </row>
    <row r="111" spans="2:17" x14ac:dyDescent="0.35">
      <c r="B111" s="24">
        <v>44955</v>
      </c>
      <c r="C111" s="18" t="s">
        <v>58</v>
      </c>
      <c r="D111" s="18">
        <v>8.33</v>
      </c>
      <c r="E111" s="18">
        <v>71.099999999999994</v>
      </c>
      <c r="F111" s="18">
        <v>4.2</v>
      </c>
      <c r="G111" s="44">
        <v>0.6974999999999999</v>
      </c>
      <c r="H111" s="43">
        <f t="shared" si="12"/>
        <v>0.6974999999999999</v>
      </c>
      <c r="I111" s="29">
        <f>'Daily Data'!E115</f>
        <v>4.8</v>
      </c>
      <c r="J111" s="29">
        <f>'Daily Data'!J115</f>
        <v>98</v>
      </c>
      <c r="K111" s="18">
        <v>22</v>
      </c>
      <c r="L111" s="35">
        <f>IF('Daily Data'!G115&lt;0.25, 0, 'Daily Data'!G115)</f>
        <v>0</v>
      </c>
      <c r="M111" s="10">
        <f t="shared" si="19"/>
        <v>0</v>
      </c>
      <c r="N111" s="26">
        <f t="shared" si="20"/>
        <v>0</v>
      </c>
      <c r="O111" s="27">
        <f t="shared" si="21"/>
        <v>200</v>
      </c>
      <c r="P111" s="27">
        <f t="shared" si="22"/>
        <v>100</v>
      </c>
      <c r="Q111" s="28">
        <f t="shared" si="23"/>
        <v>0</v>
      </c>
    </row>
    <row r="112" spans="2:17" x14ac:dyDescent="0.35">
      <c r="B112" s="24">
        <v>44956</v>
      </c>
      <c r="C112" s="18" t="s">
        <v>72</v>
      </c>
      <c r="D112" s="18">
        <v>4.17</v>
      </c>
      <c r="E112" s="18">
        <v>58</v>
      </c>
      <c r="F112" s="18">
        <v>4.2</v>
      </c>
      <c r="G112" s="44">
        <v>0.69881944444444455</v>
      </c>
      <c r="H112" s="43">
        <f t="shared" si="12"/>
        <v>0.69881944444444455</v>
      </c>
      <c r="I112" s="29">
        <f>'Daily Data'!E116</f>
        <v>4.9000000000000004</v>
      </c>
      <c r="J112" s="29">
        <f>'Daily Data'!J116</f>
        <v>98</v>
      </c>
      <c r="K112" s="18">
        <v>82</v>
      </c>
      <c r="L112" s="35">
        <f>IF('Daily Data'!G116&lt;0.25, 0, 'Daily Data'!G116)</f>
        <v>0</v>
      </c>
      <c r="M112" s="10">
        <f t="shared" si="19"/>
        <v>0</v>
      </c>
      <c r="N112" s="26">
        <f t="shared" si="20"/>
        <v>0</v>
      </c>
      <c r="O112" s="27">
        <f t="shared" si="21"/>
        <v>200</v>
      </c>
      <c r="P112" s="27">
        <f t="shared" si="22"/>
        <v>100</v>
      </c>
      <c r="Q112" s="28">
        <f t="shared" si="23"/>
        <v>0</v>
      </c>
    </row>
    <row r="113" spans="2:17" x14ac:dyDescent="0.35">
      <c r="B113" s="24">
        <v>44957</v>
      </c>
      <c r="C113" s="18" t="s">
        <v>56</v>
      </c>
      <c r="D113" s="18">
        <v>25</v>
      </c>
      <c r="E113" s="18">
        <v>41.6</v>
      </c>
      <c r="F113" s="18">
        <v>6.5</v>
      </c>
      <c r="G113" s="44">
        <v>0.70013888888888898</v>
      </c>
      <c r="H113" s="43">
        <f t="shared" si="12"/>
        <v>0.70013888888888898</v>
      </c>
      <c r="I113" s="29">
        <f>'Daily Data'!E117</f>
        <v>5.7</v>
      </c>
      <c r="J113" s="29">
        <f>'Daily Data'!J117</f>
        <v>98</v>
      </c>
      <c r="K113" s="18">
        <v>99</v>
      </c>
      <c r="L113" s="35">
        <f>IF('Daily Data'!G117&lt;0.25, 0, 'Daily Data'!G117)</f>
        <v>0</v>
      </c>
      <c r="M113" s="10">
        <f t="shared" si="19"/>
        <v>0</v>
      </c>
      <c r="N113" s="26">
        <f t="shared" si="20"/>
        <v>5.1200000000000002E-2</v>
      </c>
      <c r="O113" s="27">
        <f t="shared" si="21"/>
        <v>199.00000000000003</v>
      </c>
      <c r="P113" s="27">
        <f t="shared" si="22"/>
        <v>99</v>
      </c>
      <c r="Q113" s="28">
        <f t="shared" si="23"/>
        <v>0</v>
      </c>
    </row>
    <row r="114" spans="2:17" x14ac:dyDescent="0.35">
      <c r="B114" s="24">
        <v>44958</v>
      </c>
      <c r="C114" s="18" t="s">
        <v>56</v>
      </c>
      <c r="D114" s="18">
        <v>4.17</v>
      </c>
      <c r="E114" s="18">
        <v>59.4</v>
      </c>
      <c r="F114" s="18">
        <v>1</v>
      </c>
      <c r="G114" s="44">
        <v>0.70146990740740733</v>
      </c>
      <c r="H114" s="43">
        <f t="shared" si="12"/>
        <v>0.70146990740740733</v>
      </c>
      <c r="I114" s="29">
        <f>'Daily Data'!E118</f>
        <v>1.7</v>
      </c>
      <c r="J114" s="29">
        <f>'Daily Data'!J118</f>
        <v>98</v>
      </c>
      <c r="K114" s="18">
        <v>22</v>
      </c>
      <c r="L114" s="35">
        <f>IF('Daily Data'!H118&lt;0.25, 0, 'Daily Data'!H118)</f>
        <v>18.2</v>
      </c>
      <c r="M114" s="10">
        <f t="shared" si="19"/>
        <v>177.734375</v>
      </c>
      <c r="N114" s="26">
        <f t="shared" si="20"/>
        <v>0</v>
      </c>
      <c r="O114" s="27">
        <f t="shared" si="21"/>
        <v>200</v>
      </c>
      <c r="P114" s="27">
        <f t="shared" si="22"/>
        <v>100</v>
      </c>
      <c r="Q114" s="28">
        <f t="shared" si="23"/>
        <v>1.82</v>
      </c>
    </row>
    <row r="115" spans="2:17" x14ac:dyDescent="0.35">
      <c r="B115" s="24">
        <v>44959</v>
      </c>
      <c r="C115" s="18" t="s">
        <v>56</v>
      </c>
      <c r="D115" s="18">
        <v>0</v>
      </c>
      <c r="E115" s="18">
        <v>63.7</v>
      </c>
      <c r="F115" s="18">
        <v>1.7</v>
      </c>
      <c r="G115" s="44">
        <v>0.70280092592592591</v>
      </c>
      <c r="H115" s="43">
        <f t="shared" si="12"/>
        <v>0.70280092592592591</v>
      </c>
      <c r="I115" s="29">
        <f>'Daily Data'!E119</f>
        <v>2.8</v>
      </c>
      <c r="J115" s="29">
        <f>'Daily Data'!J119</f>
        <v>98</v>
      </c>
      <c r="K115" s="18">
        <v>22</v>
      </c>
      <c r="L115" s="35">
        <f>IF('Daily Data'!H119&lt;0.25, 0, 'Daily Data'!H119)</f>
        <v>18.7</v>
      </c>
      <c r="M115" s="10">
        <f t="shared" si="19"/>
        <v>182.6171875</v>
      </c>
      <c r="N115" s="26">
        <f t="shared" si="20"/>
        <v>0</v>
      </c>
      <c r="O115" s="27">
        <f t="shared" si="21"/>
        <v>200</v>
      </c>
      <c r="P115" s="27">
        <f t="shared" si="22"/>
        <v>100</v>
      </c>
      <c r="Q115" s="28">
        <f>IF(AND(M115=0,  J115&lt;98),  0.011*(100-K115)*5.12*0.45, L115*0.1)</f>
        <v>1.87</v>
      </c>
    </row>
    <row r="116" spans="2:17" x14ac:dyDescent="0.35">
      <c r="B116" s="24">
        <v>44960</v>
      </c>
      <c r="C116" s="18" t="s">
        <v>56</v>
      </c>
      <c r="D116" s="18">
        <v>0</v>
      </c>
      <c r="E116" s="18">
        <v>75.3</v>
      </c>
      <c r="F116" s="18">
        <v>2.6</v>
      </c>
      <c r="G116" s="44">
        <v>0.70414351851851853</v>
      </c>
      <c r="H116" s="43">
        <f t="shared" si="12"/>
        <v>0.70414351851851853</v>
      </c>
      <c r="I116" s="29">
        <f>'Daily Data'!E120</f>
        <v>2.9</v>
      </c>
      <c r="J116" s="29">
        <f>'Daily Data'!J120</f>
        <v>98</v>
      </c>
      <c r="K116" s="18">
        <v>92</v>
      </c>
      <c r="L116" s="35">
        <f>IF('Daily Data'!H120&lt;0.25, 0, 'Daily Data'!H120)</f>
        <v>52</v>
      </c>
      <c r="M116" s="10">
        <f t="shared" si="19"/>
        <v>507.8125</v>
      </c>
      <c r="N116" s="26">
        <f t="shared" si="20"/>
        <v>0</v>
      </c>
      <c r="O116" s="27">
        <f t="shared" si="21"/>
        <v>200</v>
      </c>
      <c r="P116" s="27">
        <f t="shared" si="22"/>
        <v>100</v>
      </c>
      <c r="Q116" s="28">
        <f t="shared" ref="Q116:Q129" si="24">IF(AND(M116=0,  J116&lt;98),  0.011*(100-K116)*5.12*0.45, L116*0.1)</f>
        <v>5.2</v>
      </c>
    </row>
    <row r="117" spans="2:17" x14ac:dyDescent="0.35">
      <c r="B117" s="24">
        <v>44961</v>
      </c>
      <c r="C117" s="18" t="s">
        <v>57</v>
      </c>
      <c r="D117" s="18">
        <v>4.17</v>
      </c>
      <c r="E117" s="18">
        <v>88.4</v>
      </c>
      <c r="F117" s="18">
        <v>1.9</v>
      </c>
      <c r="G117" s="44">
        <v>0.70548611111111104</v>
      </c>
      <c r="H117" s="43">
        <f t="shared" si="12"/>
        <v>0.70548611111111104</v>
      </c>
      <c r="I117" s="29">
        <f>'Daily Data'!E121</f>
        <v>2.2999999999999998</v>
      </c>
      <c r="J117" s="29">
        <f>'Daily Data'!J121</f>
        <v>98</v>
      </c>
      <c r="K117" s="18">
        <v>22</v>
      </c>
      <c r="L117" s="35">
        <f>IF('Daily Data'!G121&lt;0.25, 0, 'Daily Data'!G121)</f>
        <v>0</v>
      </c>
      <c r="M117" s="10">
        <f t="shared" si="19"/>
        <v>0</v>
      </c>
      <c r="N117" s="26">
        <f t="shared" si="20"/>
        <v>0</v>
      </c>
      <c r="O117" s="27">
        <f t="shared" si="21"/>
        <v>200</v>
      </c>
      <c r="P117" s="27">
        <f t="shared" si="22"/>
        <v>100</v>
      </c>
      <c r="Q117" s="28">
        <f t="shared" si="24"/>
        <v>0</v>
      </c>
    </row>
    <row r="118" spans="2:17" x14ac:dyDescent="0.35">
      <c r="B118" s="24">
        <v>44962</v>
      </c>
      <c r="C118" s="18" t="s">
        <v>58</v>
      </c>
      <c r="D118" s="18">
        <v>0</v>
      </c>
      <c r="E118" s="18">
        <v>13.6</v>
      </c>
      <c r="F118" s="18">
        <v>6.5</v>
      </c>
      <c r="G118" s="44">
        <v>0.70682870370370365</v>
      </c>
      <c r="H118" s="43">
        <f t="shared" si="12"/>
        <v>0.70682870370370365</v>
      </c>
      <c r="I118" s="29">
        <f>'Daily Data'!E122</f>
        <v>6.4</v>
      </c>
      <c r="J118" s="29">
        <f>'Daily Data'!J122</f>
        <v>98</v>
      </c>
      <c r="K118" s="18">
        <v>100</v>
      </c>
      <c r="L118" s="35">
        <f>IF('Daily Data'!G122&lt;0.25, 0, 'Daily Data'!G122)</f>
        <v>0.4</v>
      </c>
      <c r="M118" s="10">
        <f t="shared" si="19"/>
        <v>3.90625</v>
      </c>
      <c r="N118" s="26">
        <f t="shared" si="20"/>
        <v>0.3024</v>
      </c>
      <c r="O118" s="27">
        <f t="shared" si="21"/>
        <v>194.09375</v>
      </c>
      <c r="P118" s="27">
        <f t="shared" si="22"/>
        <v>94.09375</v>
      </c>
      <c r="Q118" s="28">
        <f t="shared" si="24"/>
        <v>4.0000000000000008E-2</v>
      </c>
    </row>
    <row r="119" spans="2:17" x14ac:dyDescent="0.35">
      <c r="B119" s="24">
        <v>44963</v>
      </c>
      <c r="C119" s="18" t="s">
        <v>72</v>
      </c>
      <c r="D119" s="18">
        <v>8.33</v>
      </c>
      <c r="E119" s="18">
        <v>37.9</v>
      </c>
      <c r="F119" s="18">
        <v>7.3</v>
      </c>
      <c r="G119" s="44">
        <v>0.70817129629629638</v>
      </c>
      <c r="H119" s="43">
        <f t="shared" si="12"/>
        <v>0.70817129629629638</v>
      </c>
      <c r="I119" s="29">
        <f>'Daily Data'!E123</f>
        <v>7.6</v>
      </c>
      <c r="J119" s="29">
        <f>'Daily Data'!J123</f>
        <v>92</v>
      </c>
      <c r="K119" s="18">
        <v>100</v>
      </c>
      <c r="L119" s="35">
        <f>IF('Daily Data'!G123&lt;0.25, 0, 'Daily Data'!G123)</f>
        <v>1</v>
      </c>
      <c r="M119" s="10">
        <f t="shared" si="19"/>
        <v>9.765625</v>
      </c>
      <c r="N119" s="26">
        <f t="shared" si="20"/>
        <v>0.90960000000000008</v>
      </c>
      <c r="O119" s="27">
        <f t="shared" si="21"/>
        <v>182.234375</v>
      </c>
      <c r="P119" s="27">
        <f t="shared" si="22"/>
        <v>82.234375</v>
      </c>
      <c r="Q119" s="28">
        <f t="shared" si="24"/>
        <v>0.1</v>
      </c>
    </row>
    <row r="120" spans="2:17" x14ac:dyDescent="0.35">
      <c r="B120" s="24">
        <v>44964</v>
      </c>
      <c r="C120" s="18" t="s">
        <v>56</v>
      </c>
      <c r="D120" s="18">
        <v>0</v>
      </c>
      <c r="E120" s="18">
        <v>22.7</v>
      </c>
      <c r="F120" s="18">
        <v>7.4</v>
      </c>
      <c r="G120" s="44">
        <v>0.70940972222222232</v>
      </c>
      <c r="H120" s="43">
        <f t="shared" si="12"/>
        <v>0.70940972222222232</v>
      </c>
      <c r="I120" s="29">
        <f>'Daily Data'!E124</f>
        <v>7.2</v>
      </c>
      <c r="J120" s="29">
        <f>'Daily Data'!J124</f>
        <v>82</v>
      </c>
      <c r="K120" s="18">
        <v>100</v>
      </c>
      <c r="L120" s="35">
        <f>IF('Daily Data'!G124&lt;0.25, 0, 'Daily Data'!G124)</f>
        <v>0.8</v>
      </c>
      <c r="M120" s="10">
        <f t="shared" si="19"/>
        <v>7.8125</v>
      </c>
      <c r="N120" s="26">
        <f t="shared" si="20"/>
        <v>1.3215999999999999</v>
      </c>
      <c r="O120" s="27">
        <f t="shared" si="21"/>
        <v>174.1875</v>
      </c>
      <c r="P120" s="27">
        <f t="shared" si="22"/>
        <v>74.1875</v>
      </c>
      <c r="Q120" s="28">
        <f t="shared" si="24"/>
        <v>8.0000000000000016E-2</v>
      </c>
    </row>
    <row r="121" spans="2:17" x14ac:dyDescent="0.35">
      <c r="B121" s="24">
        <v>44965</v>
      </c>
      <c r="C121" s="18" t="s">
        <v>56</v>
      </c>
      <c r="D121" s="18">
        <v>0</v>
      </c>
      <c r="E121" s="18">
        <v>14.3</v>
      </c>
      <c r="F121" s="18">
        <v>8.4</v>
      </c>
      <c r="G121" s="44">
        <v>0.71075231481481482</v>
      </c>
      <c r="H121" s="43">
        <f t="shared" si="12"/>
        <v>0.71075231481481482</v>
      </c>
      <c r="I121" s="29">
        <f>'Daily Data'!E125</f>
        <v>7</v>
      </c>
      <c r="J121" s="29">
        <f>'Daily Data'!J125</f>
        <v>82</v>
      </c>
      <c r="K121" s="18">
        <v>100</v>
      </c>
      <c r="L121" s="35">
        <f>IF('Daily Data'!G125&lt;0.25, 0, 'Daily Data'!G125)</f>
        <v>0.8</v>
      </c>
      <c r="M121" s="10">
        <f t="shared" si="19"/>
        <v>7.8125</v>
      </c>
      <c r="N121" s="26">
        <f t="shared" si="20"/>
        <v>1.3215999999999999</v>
      </c>
      <c r="O121" s="27">
        <f t="shared" si="21"/>
        <v>174.1875</v>
      </c>
      <c r="P121" s="27">
        <f t="shared" si="22"/>
        <v>74.1875</v>
      </c>
      <c r="Q121" s="28">
        <f t="shared" si="24"/>
        <v>8.0000000000000016E-2</v>
      </c>
    </row>
    <row r="122" spans="2:17" x14ac:dyDescent="0.35">
      <c r="B122" s="24">
        <v>44966</v>
      </c>
      <c r="C122" s="18" t="s">
        <v>56</v>
      </c>
      <c r="D122" s="18">
        <v>0</v>
      </c>
      <c r="E122" s="18">
        <v>48.2</v>
      </c>
      <c r="F122" s="18">
        <v>7</v>
      </c>
      <c r="G122" s="44">
        <v>0.71209490740740744</v>
      </c>
      <c r="H122" s="43">
        <f t="shared" si="12"/>
        <v>0.71209490740740744</v>
      </c>
      <c r="I122" s="29">
        <f>'Daily Data'!E126</f>
        <v>7.6</v>
      </c>
      <c r="J122" s="29">
        <f>'Daily Data'!J126</f>
        <v>82</v>
      </c>
      <c r="K122" s="18">
        <v>97</v>
      </c>
      <c r="L122" s="35">
        <f>IF('Daily Data'!G126&lt;0.25, 0, 'Daily Data'!G126)</f>
        <v>0</v>
      </c>
      <c r="M122" s="10">
        <f t="shared" si="19"/>
        <v>0</v>
      </c>
      <c r="N122" s="26">
        <f t="shared" si="20"/>
        <v>0.76800000000000002</v>
      </c>
      <c r="O122" s="27">
        <f t="shared" si="21"/>
        <v>184.99999999999997</v>
      </c>
      <c r="P122" s="27">
        <f t="shared" si="22"/>
        <v>85</v>
      </c>
      <c r="Q122" s="28">
        <f t="shared" si="24"/>
        <v>7.6032000000000002E-2</v>
      </c>
    </row>
    <row r="123" spans="2:17" x14ac:dyDescent="0.35">
      <c r="B123" s="24">
        <v>44967</v>
      </c>
      <c r="C123" s="18" t="s">
        <v>56</v>
      </c>
      <c r="D123" s="18">
        <v>0</v>
      </c>
      <c r="E123" s="18">
        <v>56.1</v>
      </c>
      <c r="F123" s="18">
        <v>3.5</v>
      </c>
      <c r="G123" s="44">
        <v>0.7134490740740741</v>
      </c>
      <c r="H123" s="43">
        <f t="shared" si="12"/>
        <v>0.7134490740740741</v>
      </c>
      <c r="I123" s="29">
        <f>'Daily Data'!E127</f>
        <v>3.8</v>
      </c>
      <c r="J123" s="29">
        <f>'Daily Data'!J127</f>
        <v>98</v>
      </c>
      <c r="K123" s="18">
        <v>97</v>
      </c>
      <c r="L123" s="35">
        <f>IF('Daily Data'!G127&lt;0.25, 0, 'Daily Data'!G127)</f>
        <v>0</v>
      </c>
      <c r="M123" s="10">
        <f t="shared" si="19"/>
        <v>0</v>
      </c>
      <c r="N123" s="26">
        <f t="shared" si="20"/>
        <v>0</v>
      </c>
      <c r="O123" s="27">
        <f t="shared" si="21"/>
        <v>200</v>
      </c>
      <c r="P123" s="27">
        <f t="shared" si="22"/>
        <v>100</v>
      </c>
      <c r="Q123" s="28">
        <f t="shared" si="24"/>
        <v>0</v>
      </c>
    </row>
    <row r="124" spans="2:17" x14ac:dyDescent="0.35">
      <c r="B124" s="24">
        <v>44968</v>
      </c>
      <c r="C124" s="18" t="s">
        <v>57</v>
      </c>
      <c r="D124" s="18">
        <v>0</v>
      </c>
      <c r="E124" s="18">
        <v>88.4</v>
      </c>
      <c r="F124" s="18">
        <v>3.7</v>
      </c>
      <c r="G124" s="44">
        <v>0.71479166666666671</v>
      </c>
      <c r="H124" s="43">
        <f t="shared" si="12"/>
        <v>0.71479166666666671</v>
      </c>
      <c r="I124" s="29">
        <f>'Daily Data'!E128</f>
        <v>2.6</v>
      </c>
      <c r="J124" s="29">
        <f>'Daily Data'!J128</f>
        <v>98</v>
      </c>
      <c r="K124" s="18">
        <v>83</v>
      </c>
      <c r="L124" s="35">
        <f>IF('Daily Data'!G128&lt;0.25, 0, 'Daily Data'!G128)</f>
        <v>0</v>
      </c>
      <c r="M124" s="10">
        <f t="shared" si="19"/>
        <v>0</v>
      </c>
      <c r="N124" s="26">
        <f t="shared" si="20"/>
        <v>0</v>
      </c>
      <c r="O124" s="27">
        <f t="shared" si="21"/>
        <v>200</v>
      </c>
      <c r="P124" s="27">
        <f t="shared" si="22"/>
        <v>100</v>
      </c>
      <c r="Q124" s="28">
        <f t="shared" si="24"/>
        <v>0</v>
      </c>
    </row>
    <row r="125" spans="2:17" x14ac:dyDescent="0.35">
      <c r="B125" s="24">
        <v>44969</v>
      </c>
      <c r="C125" s="18" t="s">
        <v>58</v>
      </c>
      <c r="D125" s="18">
        <v>0</v>
      </c>
      <c r="E125" s="18">
        <v>88.7</v>
      </c>
      <c r="F125" s="18">
        <v>2.1</v>
      </c>
      <c r="G125" s="44">
        <v>0.71613425925925922</v>
      </c>
      <c r="H125" s="43">
        <f t="shared" si="12"/>
        <v>0.71613425925925922</v>
      </c>
      <c r="I125" s="29">
        <f>'Daily Data'!E129</f>
        <v>2.2000000000000002</v>
      </c>
      <c r="J125" s="29">
        <f>'Daily Data'!J129</f>
        <v>98</v>
      </c>
      <c r="K125" s="18">
        <v>22</v>
      </c>
      <c r="L125" s="35">
        <f>IF('Daily Data'!G129&lt;0.25, 0, 'Daily Data'!G129)</f>
        <v>0</v>
      </c>
      <c r="M125" s="10">
        <f t="shared" si="19"/>
        <v>0</v>
      </c>
      <c r="N125" s="26">
        <f t="shared" si="20"/>
        <v>0</v>
      </c>
      <c r="O125" s="27">
        <f t="shared" si="21"/>
        <v>200</v>
      </c>
      <c r="P125" s="27">
        <f t="shared" si="22"/>
        <v>100</v>
      </c>
      <c r="Q125" s="28">
        <f t="shared" si="24"/>
        <v>0</v>
      </c>
    </row>
    <row r="126" spans="2:17" x14ac:dyDescent="0.35">
      <c r="B126" s="24">
        <v>44970</v>
      </c>
      <c r="C126" s="18" t="s">
        <v>72</v>
      </c>
      <c r="D126" s="18">
        <v>0</v>
      </c>
      <c r="E126" s="18">
        <v>49.4</v>
      </c>
      <c r="F126" s="18">
        <v>5.5</v>
      </c>
      <c r="G126" s="44">
        <v>0.71747685185185184</v>
      </c>
      <c r="H126" s="43">
        <f t="shared" si="12"/>
        <v>0.71747685185185184</v>
      </c>
      <c r="I126" s="29">
        <f>'Daily Data'!E130</f>
        <v>6.5</v>
      </c>
      <c r="J126" s="29">
        <f>'Daily Data'!J130</f>
        <v>90</v>
      </c>
      <c r="K126" s="18">
        <v>100</v>
      </c>
      <c r="L126" s="35">
        <f>IF('Daily Data'!G130&lt;0.25, 0, 'Daily Data'!G130)</f>
        <v>0</v>
      </c>
      <c r="M126" s="10">
        <f t="shared" si="19"/>
        <v>0</v>
      </c>
      <c r="N126" s="26">
        <f t="shared" si="20"/>
        <v>0.51200000000000001</v>
      </c>
      <c r="O126" s="27">
        <f t="shared" si="21"/>
        <v>190</v>
      </c>
      <c r="P126" s="27">
        <f t="shared" si="22"/>
        <v>90</v>
      </c>
      <c r="Q126" s="28">
        <f t="shared" si="24"/>
        <v>0</v>
      </c>
    </row>
    <row r="127" spans="2:17" x14ac:dyDescent="0.35">
      <c r="B127" s="24">
        <v>44971</v>
      </c>
      <c r="C127" s="18" t="s">
        <v>56</v>
      </c>
      <c r="D127" s="18">
        <v>8.33</v>
      </c>
      <c r="E127" s="18">
        <v>38.4</v>
      </c>
      <c r="F127" s="18">
        <v>3.8</v>
      </c>
      <c r="G127" s="44">
        <v>0.71881944444444434</v>
      </c>
      <c r="H127" s="43">
        <f t="shared" si="12"/>
        <v>0.71881944444444434</v>
      </c>
      <c r="I127" s="29">
        <f>'Daily Data'!E131</f>
        <v>5.6</v>
      </c>
      <c r="J127" s="29">
        <f>'Daily Data'!J131</f>
        <v>90</v>
      </c>
      <c r="K127" s="18">
        <v>98</v>
      </c>
      <c r="L127" s="35">
        <f>IF('Daily Data'!G131&lt;0.25, 0, 'Daily Data'!G131)</f>
        <v>0</v>
      </c>
      <c r="M127" s="10">
        <f t="shared" si="19"/>
        <v>0</v>
      </c>
      <c r="N127" s="26">
        <f t="shared" si="20"/>
        <v>0.40960000000000002</v>
      </c>
      <c r="O127" s="27">
        <f t="shared" si="21"/>
        <v>192</v>
      </c>
      <c r="P127" s="27">
        <f t="shared" si="22"/>
        <v>92</v>
      </c>
      <c r="Q127" s="28">
        <f t="shared" si="24"/>
        <v>5.0687999999999997E-2</v>
      </c>
    </row>
    <row r="128" spans="2:17" x14ac:dyDescent="0.35">
      <c r="B128" s="24">
        <v>44972</v>
      </c>
      <c r="C128" s="18" t="s">
        <v>56</v>
      </c>
      <c r="D128" s="18">
        <v>12.5</v>
      </c>
      <c r="E128" s="18">
        <v>65.7</v>
      </c>
      <c r="F128" s="18">
        <v>6.4</v>
      </c>
      <c r="G128" s="44">
        <v>0.72016203703703707</v>
      </c>
      <c r="H128" s="43">
        <f t="shared" si="12"/>
        <v>0.72016203703703707</v>
      </c>
      <c r="I128" s="29">
        <f>'Daily Data'!E132</f>
        <v>5</v>
      </c>
      <c r="J128" s="29">
        <f>'Daily Data'!J132</f>
        <v>98</v>
      </c>
      <c r="K128" s="18">
        <v>97</v>
      </c>
      <c r="L128" s="35">
        <f>IF('Daily Data'!G132&lt;0.25, 0, 'Daily Data'!G132)</f>
        <v>0</v>
      </c>
      <c r="M128" s="10">
        <f t="shared" si="19"/>
        <v>0</v>
      </c>
      <c r="N128" s="26">
        <f t="shared" si="20"/>
        <v>0</v>
      </c>
      <c r="O128" s="27">
        <f t="shared" si="21"/>
        <v>200</v>
      </c>
      <c r="P128" s="27">
        <f t="shared" si="22"/>
        <v>100</v>
      </c>
      <c r="Q128" s="28">
        <f t="shared" si="24"/>
        <v>0</v>
      </c>
    </row>
    <row r="129" spans="2:17" x14ac:dyDescent="0.35">
      <c r="B129" s="24">
        <v>44973</v>
      </c>
      <c r="C129" s="18" t="s">
        <v>56</v>
      </c>
      <c r="D129" s="18">
        <v>41.67</v>
      </c>
      <c r="E129" s="18">
        <v>76.599999999999994</v>
      </c>
      <c r="F129" s="18">
        <v>2.2000000000000002</v>
      </c>
      <c r="G129" s="44">
        <v>0.72150462962962969</v>
      </c>
      <c r="H129" s="43">
        <f t="shared" si="12"/>
        <v>0.72150462962962969</v>
      </c>
      <c r="I129" s="29">
        <f>'Daily Data'!E133</f>
        <v>2.7</v>
      </c>
      <c r="J129" s="29">
        <f>'Daily Data'!J133</f>
        <v>98</v>
      </c>
      <c r="K129" s="18">
        <v>22</v>
      </c>
      <c r="L129" s="35">
        <f>IF('Daily Data'!G133&lt;0.25, 0, 'Daily Data'!G133)</f>
        <v>0</v>
      </c>
      <c r="M129" s="10">
        <f t="shared" si="19"/>
        <v>0</v>
      </c>
      <c r="N129" s="26">
        <f t="shared" si="20"/>
        <v>0</v>
      </c>
      <c r="O129" s="27">
        <f t="shared" si="21"/>
        <v>200</v>
      </c>
      <c r="P129" s="27">
        <f t="shared" si="22"/>
        <v>100</v>
      </c>
      <c r="Q129" s="28">
        <f t="shared" si="24"/>
        <v>0</v>
      </c>
    </row>
    <row r="130" spans="2:17" x14ac:dyDescent="0.35">
      <c r="B130" s="24">
        <v>44974</v>
      </c>
      <c r="C130" s="18" t="s">
        <v>56</v>
      </c>
      <c r="D130" s="18">
        <v>8.33</v>
      </c>
      <c r="E130" s="18">
        <v>82.1</v>
      </c>
      <c r="F130" s="18">
        <v>2.8</v>
      </c>
      <c r="G130" s="44">
        <v>0.7228472222222222</v>
      </c>
      <c r="H130" s="43">
        <f t="shared" ref="H130:H134" si="25">G130</f>
        <v>0.7228472222222222</v>
      </c>
      <c r="I130" s="29">
        <f>'Daily Data'!E134</f>
        <v>4.9000000000000004</v>
      </c>
      <c r="J130" s="29">
        <f>'Daily Data'!J134</f>
        <v>98</v>
      </c>
      <c r="K130" s="18">
        <v>22</v>
      </c>
      <c r="L130" s="35">
        <f>IF('Daily Data'!G134&lt;0.25, 0, 'Daily Data'!G134)</f>
        <v>0</v>
      </c>
      <c r="M130" s="10">
        <f t="shared" ref="M130:M134" si="26">L130*100/10.24</f>
        <v>0</v>
      </c>
      <c r="N130" s="26">
        <f t="shared" ref="N130:N134" si="27">IF(K130=100, (100-P130)*5.12/100, 5.12*0.01*(100-P130))</f>
        <v>0</v>
      </c>
      <c r="O130" s="27">
        <f t="shared" ref="O130:O134" si="28">100*(10.24-N130)/5.12</f>
        <v>200</v>
      </c>
      <c r="P130" s="27">
        <f t="shared" si="22"/>
        <v>100</v>
      </c>
      <c r="Q130" s="28">
        <f t="shared" ref="Q130:Q134" si="29">IF(AND(M130=0,  J130&lt;98),  0.011*(100-K130)*5.12*0.45, L130*0.1)</f>
        <v>0</v>
      </c>
    </row>
    <row r="131" spans="2:17" x14ac:dyDescent="0.35">
      <c r="B131" s="24">
        <v>44975</v>
      </c>
      <c r="C131" s="18" t="s">
        <v>57</v>
      </c>
      <c r="D131" s="18">
        <v>33.33</v>
      </c>
      <c r="E131" s="18">
        <v>80.8</v>
      </c>
      <c r="F131" s="18">
        <v>3</v>
      </c>
      <c r="G131" s="44">
        <v>0.72417824074074078</v>
      </c>
      <c r="H131" s="43">
        <f t="shared" si="25"/>
        <v>0.72417824074074078</v>
      </c>
      <c r="I131" s="29">
        <f>'Daily Data'!E135</f>
        <v>4</v>
      </c>
      <c r="J131" s="29">
        <f>'Daily Data'!J135</f>
        <v>98</v>
      </c>
      <c r="K131" s="18">
        <v>22</v>
      </c>
      <c r="L131" s="35">
        <f>IF('Daily Data'!G135&lt;0.25, 0, 'Daily Data'!G135)</f>
        <v>0</v>
      </c>
      <c r="M131" s="10">
        <f t="shared" si="26"/>
        <v>0</v>
      </c>
      <c r="N131" s="26">
        <f t="shared" si="27"/>
        <v>0</v>
      </c>
      <c r="O131" s="27">
        <f t="shared" si="28"/>
        <v>200</v>
      </c>
      <c r="P131" s="27">
        <f t="shared" si="22"/>
        <v>100</v>
      </c>
      <c r="Q131" s="28">
        <f t="shared" si="29"/>
        <v>0</v>
      </c>
    </row>
    <row r="132" spans="2:17" x14ac:dyDescent="0.35">
      <c r="B132" s="24">
        <v>44976</v>
      </c>
      <c r="C132" s="18" t="s">
        <v>58</v>
      </c>
      <c r="D132" s="18">
        <v>8.33</v>
      </c>
      <c r="E132" s="18">
        <v>49.7</v>
      </c>
      <c r="F132" s="18">
        <v>6.4</v>
      </c>
      <c r="G132" s="44">
        <v>0.72550925925925924</v>
      </c>
      <c r="H132" s="43">
        <f t="shared" si="25"/>
        <v>0.72550925925925924</v>
      </c>
      <c r="I132" s="29">
        <f>'Daily Data'!E136</f>
        <v>7.2</v>
      </c>
      <c r="J132" s="29">
        <f>'Daily Data'!J136</f>
        <v>98</v>
      </c>
      <c r="K132" s="18">
        <v>100</v>
      </c>
      <c r="L132" s="35">
        <f>IF('Daily Data'!G136&lt;0.25, 0, 'Daily Data'!G136)</f>
        <v>1.7</v>
      </c>
      <c r="M132" s="10">
        <f t="shared" si="26"/>
        <v>16.6015625</v>
      </c>
      <c r="N132" s="26">
        <f t="shared" si="27"/>
        <v>0.95239999999999991</v>
      </c>
      <c r="O132" s="27">
        <f t="shared" si="28"/>
        <v>181.39843750000003</v>
      </c>
      <c r="P132" s="27">
        <f t="shared" si="22"/>
        <v>81.3984375</v>
      </c>
      <c r="Q132" s="28">
        <f t="shared" si="29"/>
        <v>0.17</v>
      </c>
    </row>
    <row r="133" spans="2:17" x14ac:dyDescent="0.35">
      <c r="B133" s="24">
        <v>44977</v>
      </c>
      <c r="C133" s="18" t="s">
        <v>72</v>
      </c>
      <c r="D133" s="18">
        <v>0</v>
      </c>
      <c r="E133" s="18">
        <v>65.900000000000006</v>
      </c>
      <c r="F133" s="18">
        <v>7.9</v>
      </c>
      <c r="G133" s="44">
        <v>0.72684027777777782</v>
      </c>
      <c r="H133" s="43">
        <f t="shared" si="25"/>
        <v>0.72684027777777782</v>
      </c>
      <c r="I133" s="29">
        <f>'Daily Data'!E137</f>
        <v>6.3</v>
      </c>
      <c r="J133" s="29">
        <f>'Daily Data'!J137</f>
        <v>98</v>
      </c>
      <c r="K133" s="18">
        <v>100</v>
      </c>
      <c r="L133" s="35">
        <f>IF('Daily Data'!G137&lt;0.25, 0, 'Daily Data'!G137)</f>
        <v>1.9</v>
      </c>
      <c r="M133" s="10">
        <f t="shared" si="26"/>
        <v>18.5546875</v>
      </c>
      <c r="N133" s="26">
        <f t="shared" si="27"/>
        <v>1.0524</v>
      </c>
      <c r="O133" s="27">
        <f t="shared" si="28"/>
        <v>179.4453125</v>
      </c>
      <c r="P133" s="27">
        <f t="shared" si="22"/>
        <v>79.4453125</v>
      </c>
      <c r="Q133" s="28">
        <f t="shared" si="29"/>
        <v>0.19</v>
      </c>
    </row>
    <row r="134" spans="2:17" x14ac:dyDescent="0.35">
      <c r="B134" s="24">
        <v>44978</v>
      </c>
      <c r="C134" s="18" t="s">
        <v>56</v>
      </c>
      <c r="D134" s="18">
        <v>0</v>
      </c>
      <c r="E134" s="18">
        <v>85.4</v>
      </c>
      <c r="F134" s="18">
        <v>6.3</v>
      </c>
      <c r="G134" s="44">
        <v>0.7281712962962964</v>
      </c>
      <c r="H134" s="43">
        <f t="shared" si="25"/>
        <v>0.7281712962962964</v>
      </c>
      <c r="I134" s="29">
        <f>'Daily Data'!E138</f>
        <v>6</v>
      </c>
      <c r="J134" s="29">
        <f>'Daily Data'!J138</f>
        <v>98</v>
      </c>
      <c r="K134" s="18">
        <v>100</v>
      </c>
      <c r="L134" s="35">
        <f>IF('Daily Data'!G138&lt;0.25, 0, 'Daily Data'!G138)</f>
        <v>0.3</v>
      </c>
      <c r="M134" s="10">
        <f t="shared" si="26"/>
        <v>2.9296875</v>
      </c>
      <c r="N134" s="26">
        <f t="shared" si="27"/>
        <v>0.25240000000000001</v>
      </c>
      <c r="O134" s="27">
        <f t="shared" si="28"/>
        <v>195.0703125</v>
      </c>
      <c r="P134" s="27">
        <f t="shared" ref="P134:P145" si="30">IF(K134=100,IF((J134-M134)&lt;0, 0, J134-M134),IF(K134&lt;23,100,IF(((100-K134)+J134)&gt;100,100,(100-K134)+J134)))</f>
        <v>95.0703125</v>
      </c>
      <c r="Q134" s="28">
        <f t="shared" si="29"/>
        <v>0.03</v>
      </c>
    </row>
    <row r="135" spans="2:17" x14ac:dyDescent="0.35">
      <c r="B135" s="24">
        <v>44979</v>
      </c>
      <c r="C135" s="18" t="s">
        <v>56</v>
      </c>
      <c r="D135" s="18">
        <v>58.33</v>
      </c>
      <c r="E135" s="18">
        <v>88.5</v>
      </c>
      <c r="F135" s="18">
        <v>6.5</v>
      </c>
      <c r="G135" s="44">
        <v>0.72949074074074083</v>
      </c>
      <c r="H135" s="43">
        <f t="shared" ref="H135:H139" si="31">G135</f>
        <v>0.72949074074074083</v>
      </c>
      <c r="I135" s="29">
        <f>'Daily Data'!E139</f>
        <v>4.2</v>
      </c>
      <c r="J135" s="29">
        <f>'Daily Data'!J139</f>
        <v>98</v>
      </c>
      <c r="K135" s="18">
        <v>93</v>
      </c>
      <c r="L135" s="35">
        <f>IF('Daily Data'!G139&lt;0.25, 0, 'Daily Data'!G139)</f>
        <v>0</v>
      </c>
      <c r="M135" s="10">
        <f t="shared" ref="M135:M139" si="32">L135*100/10.24</f>
        <v>0</v>
      </c>
      <c r="N135" s="26">
        <f t="shared" ref="N135:N139" si="33">IF(K135=100, (100-P135)*5.12/100, 5.12*0.01*(100-P135))</f>
        <v>0</v>
      </c>
      <c r="O135" s="27">
        <f t="shared" ref="O135:O139" si="34">100*(10.24-N135)/5.12</f>
        <v>200</v>
      </c>
      <c r="P135" s="27">
        <f t="shared" si="30"/>
        <v>100</v>
      </c>
      <c r="Q135" s="28">
        <f t="shared" ref="Q135:Q139" si="35">IF(AND(M135=0,  J135&lt;98),  0.011*(100-K135)*5.12*0.45, L135*0.1)</f>
        <v>0</v>
      </c>
    </row>
    <row r="136" spans="2:17" x14ac:dyDescent="0.35">
      <c r="B136" s="24">
        <v>44980</v>
      </c>
      <c r="C136" s="18" t="s">
        <v>56</v>
      </c>
      <c r="D136" s="18">
        <v>8.33</v>
      </c>
      <c r="E136" s="18">
        <v>49.8</v>
      </c>
      <c r="F136" s="18">
        <v>9.9</v>
      </c>
      <c r="G136" s="44">
        <v>0.73081018518518526</v>
      </c>
      <c r="H136" s="43">
        <f t="shared" si="31"/>
        <v>0.73081018518518526</v>
      </c>
      <c r="I136" s="29">
        <f>'Daily Data'!E140</f>
        <v>9.9</v>
      </c>
      <c r="J136" s="29">
        <f>'Daily Data'!J140</f>
        <v>52</v>
      </c>
      <c r="K136" s="18">
        <v>100</v>
      </c>
      <c r="L136" s="35">
        <f>IF('Daily Data'!G140&lt;0.25, 0, 'Daily Data'!G140)</f>
        <v>0</v>
      </c>
      <c r="M136" s="10">
        <f t="shared" si="32"/>
        <v>0</v>
      </c>
      <c r="N136" s="26">
        <f t="shared" si="33"/>
        <v>2.4575999999999998</v>
      </c>
      <c r="O136" s="27">
        <f t="shared" si="34"/>
        <v>152.00000000000003</v>
      </c>
      <c r="P136" s="27">
        <f t="shared" si="30"/>
        <v>52</v>
      </c>
      <c r="Q136" s="28">
        <f t="shared" si="35"/>
        <v>0</v>
      </c>
    </row>
    <row r="137" spans="2:17" x14ac:dyDescent="0.35">
      <c r="B137" s="24">
        <v>44981</v>
      </c>
      <c r="C137" s="18" t="s">
        <v>56</v>
      </c>
      <c r="D137" s="18">
        <v>37.5</v>
      </c>
      <c r="E137" s="18">
        <v>61.4</v>
      </c>
      <c r="F137" s="18">
        <v>5.6</v>
      </c>
      <c r="G137" s="44">
        <v>0.73212962962962969</v>
      </c>
      <c r="H137" s="43">
        <f t="shared" si="31"/>
        <v>0.73212962962962969</v>
      </c>
      <c r="I137" s="29">
        <f>'Daily Data'!E141</f>
        <v>7</v>
      </c>
      <c r="J137" s="29">
        <f>'Daily Data'!J141</f>
        <v>90</v>
      </c>
      <c r="K137" s="18">
        <v>95</v>
      </c>
      <c r="L137" s="35">
        <f>IF('Daily Data'!G141&lt;0.25, 0, 'Daily Data'!G141)</f>
        <v>0</v>
      </c>
      <c r="M137" s="10">
        <f t="shared" si="32"/>
        <v>0</v>
      </c>
      <c r="N137" s="26">
        <f t="shared" si="33"/>
        <v>0.25600000000000001</v>
      </c>
      <c r="O137" s="27">
        <f t="shared" si="34"/>
        <v>195</v>
      </c>
      <c r="P137" s="27">
        <f t="shared" si="30"/>
        <v>95</v>
      </c>
      <c r="Q137" s="28">
        <f t="shared" si="35"/>
        <v>0.12672</v>
      </c>
    </row>
    <row r="138" spans="2:17" x14ac:dyDescent="0.35">
      <c r="B138" s="24">
        <v>44982</v>
      </c>
      <c r="C138" s="18" t="str">
        <f>IF(OR('Daily Data'!D142 = "Tuesday", 'Daily Data'!D142 = "Wednesday", 'Daily Data'!D142 = "Thursday", 'Daily Data'!D142 = "Friday"), "Weekday", 'Daily Data'!D142)</f>
        <v>Saturday</v>
      </c>
      <c r="D138" s="18">
        <v>8.33</v>
      </c>
      <c r="E138" s="18">
        <v>61.2</v>
      </c>
      <c r="F138" s="18">
        <v>5</v>
      </c>
      <c r="G138" s="44">
        <v>0.73344907407407411</v>
      </c>
      <c r="H138" s="43">
        <f t="shared" si="31"/>
        <v>0.73344907407407411</v>
      </c>
      <c r="I138" s="29">
        <f>'Daily Data'!E142</f>
        <v>5</v>
      </c>
      <c r="J138" s="29">
        <f>'Daily Data'!J142</f>
        <v>80</v>
      </c>
      <c r="K138" s="18">
        <v>87</v>
      </c>
      <c r="L138" s="35">
        <f>IF('Daily Data'!G142&lt;0.25, 0, 'Daily Data'!G142)</f>
        <v>0</v>
      </c>
      <c r="M138" s="10">
        <f t="shared" si="32"/>
        <v>0</v>
      </c>
      <c r="N138" s="26">
        <f t="shared" si="33"/>
        <v>0.3584</v>
      </c>
      <c r="O138" s="27">
        <f t="shared" si="34"/>
        <v>193</v>
      </c>
      <c r="P138" s="27">
        <f t="shared" si="30"/>
        <v>93</v>
      </c>
      <c r="Q138" s="28">
        <f t="shared" si="35"/>
        <v>0.32947199999999999</v>
      </c>
    </row>
    <row r="139" spans="2:17" x14ac:dyDescent="0.35">
      <c r="B139" s="24">
        <v>44983</v>
      </c>
      <c r="C139" s="18" t="str">
        <f>IF(OR('Daily Data'!D143 = "Tuesday", 'Daily Data'!D143 = "Wednesday", 'Daily Data'!D143 = "Thursday", 'Daily Data'!D143 = "Friday"), "Weekday", 'Daily Data'!D143)</f>
        <v>Sunday</v>
      </c>
      <c r="D139" s="18">
        <v>0</v>
      </c>
      <c r="E139" s="18">
        <v>52.2</v>
      </c>
      <c r="F139" s="18">
        <v>7.8</v>
      </c>
      <c r="G139" s="44">
        <v>0.73475694444444439</v>
      </c>
      <c r="H139" s="43">
        <f t="shared" si="31"/>
        <v>0.73475694444444439</v>
      </c>
      <c r="I139" s="29">
        <f>'Daily Data'!E143</f>
        <v>8.6999999999999993</v>
      </c>
      <c r="J139" s="29">
        <f>'Daily Data'!J143</f>
        <v>90</v>
      </c>
      <c r="K139" s="18">
        <v>100</v>
      </c>
      <c r="L139" s="35">
        <f>IF('Daily Data'!G143&lt;0.25, 0, 'Daily Data'!G143)</f>
        <v>2.2999999999999998</v>
      </c>
      <c r="M139" s="10">
        <f t="shared" si="32"/>
        <v>22.460937499999996</v>
      </c>
      <c r="N139" s="26">
        <f t="shared" si="33"/>
        <v>1.6620000000000001</v>
      </c>
      <c r="O139" s="27">
        <f t="shared" si="34"/>
        <v>167.5390625</v>
      </c>
      <c r="P139" s="27">
        <f t="shared" si="30"/>
        <v>67.5390625</v>
      </c>
      <c r="Q139" s="28">
        <f t="shared" si="35"/>
        <v>0.22999999999999998</v>
      </c>
    </row>
    <row r="140" spans="2:17" x14ac:dyDescent="0.35">
      <c r="B140" s="24">
        <v>44984</v>
      </c>
      <c r="C140" s="18" t="str">
        <f>IF(OR('Daily Data'!D144 = "Tuesday", 'Daily Data'!D144 = "Wednesday", 'Daily Data'!D144 = "Thursday", 'Daily Data'!D144 = "Friday"), "Weekday", 'Daily Data'!D144)</f>
        <v>Monday</v>
      </c>
      <c r="D140" s="18">
        <v>16.670000000000002</v>
      </c>
      <c r="E140" s="18">
        <v>78.900000000000006</v>
      </c>
      <c r="F140" s="18">
        <v>3.3</v>
      </c>
      <c r="G140" s="44">
        <v>0.73606481481481489</v>
      </c>
      <c r="H140" s="43">
        <f t="shared" ref="H140:H159" si="36">G140</f>
        <v>0.73606481481481489</v>
      </c>
      <c r="I140" s="29">
        <f>'Daily Data'!E144</f>
        <v>5.2</v>
      </c>
      <c r="J140" s="29">
        <f>'Daily Data'!J144</f>
        <v>98</v>
      </c>
      <c r="K140" s="18">
        <v>95</v>
      </c>
      <c r="L140" s="35">
        <f>IF('Daily Data'!G144&lt;0.25, 0, 'Daily Data'!G144)</f>
        <v>0</v>
      </c>
      <c r="M140" s="10">
        <f t="shared" ref="M140:M159" si="37">L140*100/10.24</f>
        <v>0</v>
      </c>
      <c r="N140" s="26">
        <f t="shared" ref="N140:N159" si="38">IF(K140=100, (100-P140)*5.12/100, 5.12*0.01*(100-P140))</f>
        <v>0</v>
      </c>
      <c r="O140" s="27">
        <f t="shared" ref="O140:O159" si="39">100*(10.24-N140)/5.12</f>
        <v>200</v>
      </c>
      <c r="P140" s="27">
        <f t="shared" si="30"/>
        <v>100</v>
      </c>
      <c r="Q140" s="28">
        <f t="shared" ref="Q140:Q159" si="40">IF(AND(M140=0,  J140&lt;98),  0.011*(100-K140)*5.12*0.45, L140*0.1)</f>
        <v>0</v>
      </c>
    </row>
    <row r="141" spans="2:17" x14ac:dyDescent="0.35">
      <c r="B141" s="24">
        <v>44985</v>
      </c>
      <c r="C141" s="18" t="str">
        <f>IF(OR('Daily Data'!D145 = "Tuesday", 'Daily Data'!D145 = "Wednesday", 'Daily Data'!D145 = "Thursday", 'Daily Data'!D145 = "Friday"), "Weekday", 'Daily Data'!D145)</f>
        <v>Weekday</v>
      </c>
      <c r="D141" s="18">
        <v>37.5</v>
      </c>
      <c r="E141" s="18">
        <v>88.5</v>
      </c>
      <c r="F141" s="18">
        <v>3.6</v>
      </c>
      <c r="G141" s="44">
        <v>0.73737268518518517</v>
      </c>
      <c r="H141" s="43">
        <f t="shared" si="36"/>
        <v>0.73737268518518517</v>
      </c>
      <c r="I141" s="29">
        <f>'Daily Data'!E145</f>
        <v>3.4</v>
      </c>
      <c r="J141" s="29">
        <f>'Daily Data'!J145</f>
        <v>98</v>
      </c>
      <c r="K141" s="18">
        <v>83</v>
      </c>
      <c r="L141" s="35">
        <f>IF('Daily Data'!G145&lt;0.25, 0, 'Daily Data'!G145)</f>
        <v>0</v>
      </c>
      <c r="M141" s="10">
        <f t="shared" si="37"/>
        <v>0</v>
      </c>
      <c r="N141" s="26">
        <f t="shared" si="38"/>
        <v>0</v>
      </c>
      <c r="O141" s="27">
        <f t="shared" si="39"/>
        <v>200</v>
      </c>
      <c r="P141" s="27">
        <f t="shared" si="30"/>
        <v>100</v>
      </c>
      <c r="Q141" s="28">
        <f t="shared" si="40"/>
        <v>0</v>
      </c>
    </row>
    <row r="142" spans="2:17" x14ac:dyDescent="0.35">
      <c r="B142" s="24">
        <v>44986</v>
      </c>
      <c r="C142" s="18" t="str">
        <f>IF(OR('Daily Data'!D146 = "Tuesday", 'Daily Data'!D146 = "Wednesday", 'Daily Data'!D146 = "Thursday", 'Daily Data'!D146 = "Friday"), "Weekday", 'Daily Data'!D146)</f>
        <v>Weekday</v>
      </c>
      <c r="D142" s="18">
        <v>29.17</v>
      </c>
      <c r="E142" s="18">
        <v>86.4</v>
      </c>
      <c r="F142" s="18">
        <v>4.7</v>
      </c>
      <c r="G142" s="44">
        <v>0.73868055555555545</v>
      </c>
      <c r="H142" s="43">
        <f t="shared" si="36"/>
        <v>0.73868055555555545</v>
      </c>
      <c r="I142" s="29">
        <f>'Daily Data'!E146</f>
        <v>5.2</v>
      </c>
      <c r="J142" s="29">
        <f>'Daily Data'!J146</f>
        <v>98</v>
      </c>
      <c r="K142" s="18">
        <v>92</v>
      </c>
      <c r="L142" s="35">
        <f>IF('Daily Data'!G146&lt;0.25, 0, 'Daily Data'!G146)</f>
        <v>0</v>
      </c>
      <c r="M142" s="10">
        <f t="shared" si="37"/>
        <v>0</v>
      </c>
      <c r="N142" s="26">
        <f t="shared" si="38"/>
        <v>0</v>
      </c>
      <c r="O142" s="27">
        <f t="shared" si="39"/>
        <v>200</v>
      </c>
      <c r="P142" s="27">
        <f t="shared" si="30"/>
        <v>100</v>
      </c>
      <c r="Q142" s="28">
        <f t="shared" si="40"/>
        <v>0</v>
      </c>
    </row>
    <row r="143" spans="2:17" x14ac:dyDescent="0.35">
      <c r="B143" s="24">
        <v>44987</v>
      </c>
      <c r="C143" s="18" t="str">
        <f>IF(OR('Daily Data'!D147 = "Tuesday", 'Daily Data'!D147 = "Wednesday", 'Daily Data'!D147 = "Thursday", 'Daily Data'!D147 = "Friday"), "Weekday", 'Daily Data'!D147)</f>
        <v>Weekday</v>
      </c>
      <c r="D143" s="18">
        <v>4.17</v>
      </c>
      <c r="E143" s="18">
        <v>88.2</v>
      </c>
      <c r="F143" s="18">
        <v>4.2</v>
      </c>
      <c r="G143" s="44">
        <v>0.7399768518518518</v>
      </c>
      <c r="H143" s="43">
        <f t="shared" si="36"/>
        <v>0.7399768518518518</v>
      </c>
      <c r="I143" s="29">
        <f>'Daily Data'!E147</f>
        <v>5.2</v>
      </c>
      <c r="J143" s="29">
        <f>'Daily Data'!J147</f>
        <v>98</v>
      </c>
      <c r="K143" s="18">
        <v>73</v>
      </c>
      <c r="L143" s="35">
        <f>IF('Daily Data'!G147&lt;0.25, 0, 'Daily Data'!G147)</f>
        <v>0</v>
      </c>
      <c r="M143" s="10">
        <f t="shared" si="37"/>
        <v>0</v>
      </c>
      <c r="N143" s="26">
        <f t="shared" si="38"/>
        <v>0</v>
      </c>
      <c r="O143" s="27">
        <f t="shared" si="39"/>
        <v>200</v>
      </c>
      <c r="P143" s="27">
        <f t="shared" si="30"/>
        <v>100</v>
      </c>
      <c r="Q143" s="28">
        <f t="shared" si="40"/>
        <v>0</v>
      </c>
    </row>
    <row r="144" spans="2:17" x14ac:dyDescent="0.35">
      <c r="B144" s="24">
        <v>44988</v>
      </c>
      <c r="C144" s="18" t="str">
        <f>IF(OR('Daily Data'!D148 = "Tuesday", 'Daily Data'!D148 = "Wednesday", 'Daily Data'!D148 = "Thursday", 'Daily Data'!D148 = "Friday"), "Weekday", 'Daily Data'!D148)</f>
        <v>Weekday</v>
      </c>
      <c r="D144" s="18">
        <v>4.17</v>
      </c>
      <c r="E144" s="18">
        <v>89.4</v>
      </c>
      <c r="F144" s="18">
        <v>3.6</v>
      </c>
      <c r="G144" s="44">
        <v>0.74127314814814815</v>
      </c>
      <c r="H144" s="43">
        <f t="shared" si="36"/>
        <v>0.74127314814814815</v>
      </c>
      <c r="I144" s="29">
        <f>'Daily Data'!E148</f>
        <v>3.1</v>
      </c>
      <c r="J144" s="29">
        <f>'Daily Data'!J148</f>
        <v>98</v>
      </c>
      <c r="K144" s="18">
        <v>22</v>
      </c>
      <c r="L144" s="35">
        <f>IF('Daily Data'!G148&lt;0.25, 0, 'Daily Data'!G148)</f>
        <v>0</v>
      </c>
      <c r="M144" s="10">
        <f t="shared" si="37"/>
        <v>0</v>
      </c>
      <c r="N144" s="26">
        <f t="shared" si="38"/>
        <v>0</v>
      </c>
      <c r="O144" s="27">
        <f t="shared" si="39"/>
        <v>200</v>
      </c>
      <c r="P144" s="27">
        <f t="shared" si="30"/>
        <v>100</v>
      </c>
      <c r="Q144" s="28">
        <f t="shared" si="40"/>
        <v>0</v>
      </c>
    </row>
    <row r="145" spans="2:17" x14ac:dyDescent="0.35">
      <c r="B145" s="24">
        <v>44989</v>
      </c>
      <c r="C145" s="18" t="str">
        <f>IF(OR('Daily Data'!D149 = "Tuesday", 'Daily Data'!D149 = "Wednesday", 'Daily Data'!D149 = "Thursday", 'Daily Data'!D149 = "Friday"), "Weekday", 'Daily Data'!D149)</f>
        <v>Saturday</v>
      </c>
      <c r="D145" s="18">
        <v>0</v>
      </c>
      <c r="E145" s="18">
        <v>89.4</v>
      </c>
      <c r="F145" s="18">
        <v>3.7</v>
      </c>
      <c r="G145" s="44">
        <v>0.74255787037037047</v>
      </c>
      <c r="H145" s="43">
        <f t="shared" si="36"/>
        <v>0.74255787037037047</v>
      </c>
      <c r="I145" s="29">
        <f>'Daily Data'!E149</f>
        <v>3.8</v>
      </c>
      <c r="J145" s="29">
        <f>'Daily Data'!J149</f>
        <v>98</v>
      </c>
      <c r="K145" s="18">
        <v>94</v>
      </c>
      <c r="L145" s="35">
        <f>IF('Daily Data'!G149&lt;0.25, 0, 'Daily Data'!G149)</f>
        <v>0</v>
      </c>
      <c r="M145" s="10">
        <f t="shared" si="37"/>
        <v>0</v>
      </c>
      <c r="N145" s="26">
        <f t="shared" si="38"/>
        <v>0</v>
      </c>
      <c r="O145" s="27">
        <f t="shared" si="39"/>
        <v>200</v>
      </c>
      <c r="P145" s="27">
        <f t="shared" si="30"/>
        <v>100</v>
      </c>
      <c r="Q145" s="28">
        <f t="shared" si="40"/>
        <v>0</v>
      </c>
    </row>
    <row r="146" spans="2:17" x14ac:dyDescent="0.35">
      <c r="B146" s="24">
        <v>44990</v>
      </c>
      <c r="C146" s="18" t="str">
        <f>IF(OR('Daily Data'!D150 = "Tuesday", 'Daily Data'!D150 = "Wednesday", 'Daily Data'!D150 = "Thursday", 'Daily Data'!D150 = "Friday"), "Weekday", 'Daily Data'!D150)</f>
        <v>Sunday</v>
      </c>
      <c r="D146" s="18">
        <v>0</v>
      </c>
      <c r="E146" s="18">
        <v>86.2</v>
      </c>
      <c r="F146" s="18">
        <v>2.6</v>
      </c>
      <c r="G146" s="44">
        <v>0.74384259259259267</v>
      </c>
      <c r="H146" s="43">
        <f t="shared" si="36"/>
        <v>0.74384259259259267</v>
      </c>
      <c r="I146" s="29">
        <f>'Daily Data'!E150</f>
        <v>2.7</v>
      </c>
      <c r="J146" s="29">
        <f>'Daily Data'!J150</f>
        <v>98</v>
      </c>
      <c r="K146" s="18">
        <v>86</v>
      </c>
      <c r="L146" s="35">
        <f>IF('Daily Data'!G150&lt;0.25, 0, 'Daily Data'!G150)</f>
        <v>0</v>
      </c>
      <c r="M146" s="10">
        <f t="shared" si="37"/>
        <v>0</v>
      </c>
      <c r="N146" s="26">
        <f t="shared" si="38"/>
        <v>0</v>
      </c>
      <c r="O146" s="27">
        <f t="shared" si="39"/>
        <v>200</v>
      </c>
      <c r="P146" s="27">
        <f>IF(K146=100,IF((J146-M146)&lt;0, 0, J146-M146),IF(K146&lt;23,100,IF(((100-K146)+J146)&gt;100,100,(100-K146)+J146)))</f>
        <v>100</v>
      </c>
      <c r="Q146" s="28">
        <f t="shared" si="40"/>
        <v>0</v>
      </c>
    </row>
    <row r="147" spans="2:17" x14ac:dyDescent="0.35">
      <c r="B147" s="24">
        <v>44991</v>
      </c>
      <c r="C147" s="18" t="str">
        <f>IF(OR('Daily Data'!D151 = "Tuesday", 'Daily Data'!D151 = "Wednesday", 'Daily Data'!D151 = "Thursday", 'Daily Data'!D151 = "Friday"), "Weekday", 'Daily Data'!D151)</f>
        <v>Monday</v>
      </c>
      <c r="D147" s="18">
        <v>62.5</v>
      </c>
      <c r="E147" s="18">
        <v>82.7</v>
      </c>
      <c r="F147" s="18">
        <v>4.2</v>
      </c>
      <c r="G147" s="44">
        <v>0.74512731481481476</v>
      </c>
      <c r="H147" s="43">
        <f t="shared" si="36"/>
        <v>0.74512731481481476</v>
      </c>
      <c r="I147" s="29">
        <f>'Daily Data'!E151</f>
        <v>4.4000000000000004</v>
      </c>
      <c r="J147" s="29">
        <f>'Daily Data'!J151</f>
        <v>98</v>
      </c>
      <c r="K147" s="18">
        <v>84</v>
      </c>
      <c r="L147" s="35">
        <f>IF('Daily Data'!G151&lt;0.25, 0, 'Daily Data'!G151)</f>
        <v>0</v>
      </c>
      <c r="M147" s="10">
        <f t="shared" si="37"/>
        <v>0</v>
      </c>
      <c r="N147" s="26">
        <f t="shared" si="38"/>
        <v>0</v>
      </c>
      <c r="O147" s="27">
        <f t="shared" si="39"/>
        <v>200</v>
      </c>
      <c r="P147" s="27">
        <f t="shared" ref="P147:P159" si="41">IF(K147=100,IF((J147-M147)&lt;0, 0, J147-M147),IF(K147&lt;23,100,IF(((100-K147)+J147)&gt;100,100,(100-K147)+J147)))</f>
        <v>100</v>
      </c>
      <c r="Q147" s="28">
        <f t="shared" si="40"/>
        <v>0</v>
      </c>
    </row>
    <row r="148" spans="2:17" x14ac:dyDescent="0.35">
      <c r="B148" s="24">
        <v>44992</v>
      </c>
      <c r="C148" s="18" t="str">
        <f>IF(OR('Daily Data'!D152 = "Tuesday", 'Daily Data'!D152 = "Wednesday", 'Daily Data'!D152 = "Thursday", 'Daily Data'!D152 = "Friday"), "Weekday", 'Daily Data'!D152)</f>
        <v>Weekday</v>
      </c>
      <c r="D148" s="18">
        <v>25</v>
      </c>
      <c r="E148" s="18">
        <v>55.3</v>
      </c>
      <c r="F148" s="18">
        <v>8.6</v>
      </c>
      <c r="G148" s="44">
        <v>0.74641203703703696</v>
      </c>
      <c r="H148" s="43">
        <f t="shared" si="36"/>
        <v>0.74641203703703696</v>
      </c>
      <c r="I148" s="29">
        <f>'Daily Data'!E152</f>
        <v>11</v>
      </c>
      <c r="J148" s="29">
        <f>'Daily Data'!J152</f>
        <v>82</v>
      </c>
      <c r="K148" s="18">
        <v>100</v>
      </c>
      <c r="L148" s="35">
        <f>IF('Daily Data'!G152&lt;0.25, 0, 'Daily Data'!G152)</f>
        <v>4.0999999999999996</v>
      </c>
      <c r="M148" s="10">
        <f t="shared" si="37"/>
        <v>40.039062499999993</v>
      </c>
      <c r="N148" s="26">
        <f t="shared" si="38"/>
        <v>2.9715999999999996</v>
      </c>
      <c r="O148" s="27">
        <f t="shared" si="39"/>
        <v>141.9609375</v>
      </c>
      <c r="P148" s="27">
        <f t="shared" si="41"/>
        <v>41.960937500000007</v>
      </c>
      <c r="Q148" s="28">
        <f t="shared" si="40"/>
        <v>0.41</v>
      </c>
    </row>
    <row r="149" spans="2:17" x14ac:dyDescent="0.35">
      <c r="B149" s="24">
        <v>44993</v>
      </c>
      <c r="C149" s="18" t="str">
        <f>IF(OR('Daily Data'!D153 = "Tuesday", 'Daily Data'!D153 = "Wednesday", 'Daily Data'!D153 = "Thursday", 'Daily Data'!D153 = "Friday"), "Weekday", 'Daily Data'!D153)</f>
        <v>Weekday</v>
      </c>
      <c r="D149" s="18">
        <v>45.83</v>
      </c>
      <c r="E149" s="18">
        <v>80.599999999999994</v>
      </c>
      <c r="F149" s="18">
        <v>4.4000000000000004</v>
      </c>
      <c r="G149" s="44">
        <v>0.74769675925925927</v>
      </c>
      <c r="H149" s="43">
        <f t="shared" si="36"/>
        <v>0.74769675925925927</v>
      </c>
      <c r="I149" s="29">
        <f>'Daily Data'!E153</f>
        <v>4.5</v>
      </c>
      <c r="J149" s="29">
        <f>'Daily Data'!J153</f>
        <v>98</v>
      </c>
      <c r="K149" s="18">
        <v>99</v>
      </c>
      <c r="L149" s="35">
        <f>IF('Daily Data'!G153&lt;0.25, 0, 'Daily Data'!G153)</f>
        <v>0</v>
      </c>
      <c r="M149" s="10">
        <f t="shared" si="37"/>
        <v>0</v>
      </c>
      <c r="N149" s="26">
        <f t="shared" si="38"/>
        <v>5.1200000000000002E-2</v>
      </c>
      <c r="O149" s="27">
        <f t="shared" si="39"/>
        <v>199.00000000000003</v>
      </c>
      <c r="P149" s="27">
        <f t="shared" si="41"/>
        <v>99</v>
      </c>
      <c r="Q149" s="28">
        <f t="shared" si="40"/>
        <v>0</v>
      </c>
    </row>
    <row r="150" spans="2:17" x14ac:dyDescent="0.35">
      <c r="B150" s="24">
        <v>44994</v>
      </c>
      <c r="C150" s="18" t="str">
        <f>IF(OR('Daily Data'!D154 = "Tuesday", 'Daily Data'!D154 = "Wednesday", 'Daily Data'!D154 = "Thursday", 'Daily Data'!D154 = "Friday"), "Weekday", 'Daily Data'!D154)</f>
        <v>Weekday</v>
      </c>
      <c r="D150" s="18">
        <v>79.17</v>
      </c>
      <c r="E150" s="18">
        <v>94.6</v>
      </c>
      <c r="F150" s="18">
        <v>3.1</v>
      </c>
      <c r="G150" s="44">
        <v>0.74896990740740732</v>
      </c>
      <c r="H150" s="43">
        <f t="shared" si="36"/>
        <v>0.74896990740740732</v>
      </c>
      <c r="I150" s="29">
        <f>'Daily Data'!E154</f>
        <v>0.8</v>
      </c>
      <c r="J150" s="29">
        <f>'Daily Data'!J154</f>
        <v>98</v>
      </c>
      <c r="K150" s="18">
        <v>22</v>
      </c>
      <c r="L150" s="35">
        <f>IF('Daily Data'!G154&lt;0.25, 0, 'Daily Data'!G154)</f>
        <v>0</v>
      </c>
      <c r="M150" s="10">
        <f t="shared" si="37"/>
        <v>0</v>
      </c>
      <c r="N150" s="26">
        <f t="shared" si="38"/>
        <v>0</v>
      </c>
      <c r="O150" s="27">
        <f t="shared" si="39"/>
        <v>200</v>
      </c>
      <c r="P150" s="27">
        <f t="shared" si="41"/>
        <v>100</v>
      </c>
      <c r="Q150" s="28">
        <f t="shared" si="40"/>
        <v>0</v>
      </c>
    </row>
    <row r="151" spans="2:17" x14ac:dyDescent="0.35">
      <c r="B151" s="24">
        <v>44995</v>
      </c>
      <c r="C151" s="18" t="str">
        <f>IF(OR('Daily Data'!D155 = "Tuesday", 'Daily Data'!D155 = "Wednesday", 'Daily Data'!D155 = "Thursday", 'Daily Data'!D155 = "Friday"), "Weekday", 'Daily Data'!D155)</f>
        <v>Weekday</v>
      </c>
      <c r="D151" s="18">
        <v>37.5</v>
      </c>
      <c r="E151" s="18">
        <v>69.8</v>
      </c>
      <c r="F151" s="18">
        <v>10</v>
      </c>
      <c r="G151" s="44">
        <v>0.75024305555555548</v>
      </c>
      <c r="H151" s="43">
        <f t="shared" si="36"/>
        <v>0.75024305555555548</v>
      </c>
      <c r="I151" s="29">
        <f>'Daily Data'!E155</f>
        <v>11.6</v>
      </c>
      <c r="J151" s="29">
        <f>'Daily Data'!J155</f>
        <v>98</v>
      </c>
      <c r="K151" s="18">
        <v>100</v>
      </c>
      <c r="L151" s="35">
        <f>IF('Daily Data'!G155&lt;0.25, 0, 'Daily Data'!G155)</f>
        <v>4.3</v>
      </c>
      <c r="M151" s="10">
        <f t="shared" si="37"/>
        <v>41.9921875</v>
      </c>
      <c r="N151" s="26">
        <f t="shared" si="38"/>
        <v>2.2524000000000002</v>
      </c>
      <c r="O151" s="27">
        <f t="shared" si="39"/>
        <v>156.0078125</v>
      </c>
      <c r="P151" s="27">
        <f t="shared" si="41"/>
        <v>56.0078125</v>
      </c>
      <c r="Q151" s="28">
        <f t="shared" si="40"/>
        <v>0.43</v>
      </c>
    </row>
    <row r="152" spans="2:17" x14ac:dyDescent="0.35">
      <c r="B152" s="24">
        <v>44996</v>
      </c>
      <c r="C152" s="18" t="str">
        <f>IF(OR('Daily Data'!D156 = "Tuesday", 'Daily Data'!D156 = "Wednesday", 'Daily Data'!D156 = "Thursday", 'Daily Data'!D156 = "Friday"), "Weekday", 'Daily Data'!D156)</f>
        <v>Saturday</v>
      </c>
      <c r="D152" s="18">
        <v>54.17</v>
      </c>
      <c r="E152" s="18">
        <v>75.900000000000006</v>
      </c>
      <c r="F152" s="18">
        <v>9.6</v>
      </c>
      <c r="G152" s="44">
        <v>0.75151620370370376</v>
      </c>
      <c r="H152" s="43">
        <f t="shared" si="36"/>
        <v>0.75151620370370376</v>
      </c>
      <c r="I152" s="29">
        <f>'Daily Data'!E156</f>
        <v>8.6</v>
      </c>
      <c r="J152" s="29">
        <f>'Daily Data'!J156</f>
        <v>60</v>
      </c>
      <c r="K152" s="18">
        <v>100</v>
      </c>
      <c r="L152" s="35">
        <f>IF('Daily Data'!G156&lt;0.25, 0, 'Daily Data'!G156)</f>
        <v>0.3</v>
      </c>
      <c r="M152" s="10">
        <f t="shared" si="37"/>
        <v>2.9296875</v>
      </c>
      <c r="N152" s="26">
        <f t="shared" si="38"/>
        <v>2.198</v>
      </c>
      <c r="O152" s="27">
        <f t="shared" si="39"/>
        <v>157.07031249999997</v>
      </c>
      <c r="P152" s="27">
        <f t="shared" si="41"/>
        <v>57.0703125</v>
      </c>
      <c r="Q152" s="28">
        <f t="shared" si="40"/>
        <v>0.03</v>
      </c>
    </row>
    <row r="153" spans="2:17" x14ac:dyDescent="0.35">
      <c r="B153" s="24">
        <v>44997</v>
      </c>
      <c r="C153" s="18" t="str">
        <f>IF(OR('Daily Data'!D157 = "Tuesday", 'Daily Data'!D157 = "Wednesday", 'Daily Data'!D157 = "Thursday", 'Daily Data'!D157 = "Friday"), "Weekday", 'Daily Data'!D157)</f>
        <v>Sunday</v>
      </c>
      <c r="D153" s="18">
        <v>37.5</v>
      </c>
      <c r="E153" s="18">
        <v>78.5</v>
      </c>
      <c r="F153" s="18">
        <v>7.2</v>
      </c>
      <c r="G153" s="44">
        <v>0.75277777777777777</v>
      </c>
      <c r="H153" s="43">
        <f t="shared" si="36"/>
        <v>0.75277777777777777</v>
      </c>
      <c r="I153" s="29">
        <f>'Daily Data'!E157</f>
        <v>8.8000000000000007</v>
      </c>
      <c r="J153" s="29">
        <f>'Daily Data'!J157</f>
        <v>60</v>
      </c>
      <c r="K153" s="18">
        <v>100</v>
      </c>
      <c r="L153" s="35">
        <f>IF('Daily Data'!G157&lt;0.25, 0, 'Daily Data'!G157)</f>
        <v>1.5</v>
      </c>
      <c r="M153" s="10">
        <f t="shared" si="37"/>
        <v>14.6484375</v>
      </c>
      <c r="N153" s="26">
        <f t="shared" si="38"/>
        <v>2.798</v>
      </c>
      <c r="O153" s="27">
        <f t="shared" si="39"/>
        <v>145.3515625</v>
      </c>
      <c r="P153" s="27">
        <f t="shared" si="41"/>
        <v>45.3515625</v>
      </c>
      <c r="Q153" s="28">
        <f t="shared" si="40"/>
        <v>0.15000000000000002</v>
      </c>
    </row>
    <row r="154" spans="2:17" x14ac:dyDescent="0.35">
      <c r="B154" s="24">
        <v>44998</v>
      </c>
      <c r="C154" s="18" t="str">
        <f>IF(OR('Daily Data'!D158 = "Tuesday", 'Daily Data'!D158 = "Wednesday", 'Daily Data'!D158 = "Thursday", 'Daily Data'!D158 = "Friday"), "Weekday", 'Daily Data'!D158)</f>
        <v>Monday</v>
      </c>
      <c r="D154" s="18">
        <v>83.33</v>
      </c>
      <c r="E154" s="18">
        <v>82.8</v>
      </c>
      <c r="F154" s="18">
        <v>5.2</v>
      </c>
      <c r="G154" s="44">
        <v>0.75403935185185178</v>
      </c>
      <c r="H154" s="43">
        <f t="shared" si="36"/>
        <v>0.75403935185185178</v>
      </c>
      <c r="I154" s="29">
        <f>'Daily Data'!E158</f>
        <v>5</v>
      </c>
      <c r="J154" s="29">
        <f>'Daily Data'!J158</f>
        <v>98</v>
      </c>
      <c r="K154" s="18">
        <v>86</v>
      </c>
      <c r="L154" s="35">
        <f>IF('Daily Data'!G158&lt;0.25, 0, 'Daily Data'!G158)</f>
        <v>0</v>
      </c>
      <c r="M154" s="10">
        <f t="shared" si="37"/>
        <v>0</v>
      </c>
      <c r="N154" s="26">
        <f t="shared" si="38"/>
        <v>0</v>
      </c>
      <c r="O154" s="27">
        <f t="shared" si="39"/>
        <v>200</v>
      </c>
      <c r="P154" s="27">
        <f t="shared" si="41"/>
        <v>100</v>
      </c>
      <c r="Q154" s="28">
        <f t="shared" si="40"/>
        <v>0</v>
      </c>
    </row>
    <row r="155" spans="2:17" x14ac:dyDescent="0.35">
      <c r="B155" s="24">
        <v>44999</v>
      </c>
      <c r="C155" s="18" t="str">
        <f>IF(OR('Daily Data'!D159 = "Tuesday", 'Daily Data'!D159 = "Wednesday", 'Daily Data'!D159 = "Thursday", 'Daily Data'!D159 = "Friday"), "Weekday", 'Daily Data'!D159)</f>
        <v>Weekday</v>
      </c>
      <c r="D155" s="18">
        <v>79.17</v>
      </c>
      <c r="E155" s="18">
        <v>59.2</v>
      </c>
      <c r="F155" s="18">
        <v>9.1</v>
      </c>
      <c r="G155" s="44">
        <v>0.7553009259259259</v>
      </c>
      <c r="H155" s="43">
        <f t="shared" si="36"/>
        <v>0.7553009259259259</v>
      </c>
      <c r="I155" s="29">
        <f>'Daily Data'!E159</f>
        <v>9.9</v>
      </c>
      <c r="J155" s="29">
        <f>'Daily Data'!J159</f>
        <v>82</v>
      </c>
      <c r="K155" s="18">
        <v>100</v>
      </c>
      <c r="L155" s="35">
        <f>IF('Daily Data'!G159&lt;0.25, 0, 'Daily Data'!G159)</f>
        <v>3.4</v>
      </c>
      <c r="M155" s="10">
        <f t="shared" si="37"/>
        <v>33.203125</v>
      </c>
      <c r="N155" s="26">
        <f t="shared" si="38"/>
        <v>2.6216000000000004</v>
      </c>
      <c r="O155" s="27">
        <f t="shared" si="39"/>
        <v>148.79687499999997</v>
      </c>
      <c r="P155" s="27">
        <f t="shared" si="41"/>
        <v>48.796875</v>
      </c>
      <c r="Q155" s="28">
        <f t="shared" si="40"/>
        <v>0.34</v>
      </c>
    </row>
    <row r="156" spans="2:17" x14ac:dyDescent="0.35">
      <c r="B156" s="24">
        <v>45000</v>
      </c>
      <c r="C156" s="18" t="str">
        <f>IF(OR('Daily Data'!D160 = "Tuesday", 'Daily Data'!D160 = "Wednesday", 'Daily Data'!D160 = "Thursday", 'Daily Data'!D160 = "Friday"), "Weekday", 'Daily Data'!D160)</f>
        <v>Weekday</v>
      </c>
      <c r="D156" s="18">
        <v>37.5</v>
      </c>
      <c r="E156" s="18">
        <v>47.9</v>
      </c>
      <c r="F156" s="18">
        <v>6.4</v>
      </c>
      <c r="G156" s="44">
        <v>0.75656249999999992</v>
      </c>
      <c r="H156" s="43">
        <f t="shared" si="36"/>
        <v>0.75656249999999992</v>
      </c>
      <c r="I156" s="29">
        <f>'Daily Data'!E160</f>
        <v>6.5</v>
      </c>
      <c r="J156" s="29">
        <f>'Daily Data'!J160</f>
        <v>64</v>
      </c>
      <c r="K156" s="18">
        <v>100</v>
      </c>
      <c r="L156" s="35">
        <f>IF('Daily Data'!G160&lt;0.25, 0, 'Daily Data'!G160)</f>
        <v>0</v>
      </c>
      <c r="M156" s="10">
        <f t="shared" si="37"/>
        <v>0</v>
      </c>
      <c r="N156" s="26">
        <f t="shared" si="38"/>
        <v>1.8431999999999999</v>
      </c>
      <c r="O156" s="27">
        <f t="shared" si="39"/>
        <v>164</v>
      </c>
      <c r="P156" s="27">
        <f t="shared" si="41"/>
        <v>64</v>
      </c>
      <c r="Q156" s="28">
        <f t="shared" si="40"/>
        <v>0</v>
      </c>
    </row>
    <row r="157" spans="2:17" x14ac:dyDescent="0.35">
      <c r="B157" s="24">
        <v>45001</v>
      </c>
      <c r="C157" s="18" t="str">
        <f>IF(OR('Daily Data'!D161 = "Tuesday", 'Daily Data'!D161 = "Wednesday", 'Daily Data'!D161 = "Thursday", 'Daily Data'!D161 = "Friday"), "Weekday", 'Daily Data'!D161)</f>
        <v>Weekday</v>
      </c>
      <c r="D157" s="18">
        <v>50</v>
      </c>
      <c r="E157" s="18">
        <v>85.4</v>
      </c>
      <c r="F157" s="18">
        <v>2.9</v>
      </c>
      <c r="G157" s="44">
        <v>0.75782407407407415</v>
      </c>
      <c r="H157" s="43">
        <f t="shared" si="36"/>
        <v>0.75782407407407415</v>
      </c>
      <c r="I157" s="29">
        <f>'Daily Data'!E161</f>
        <v>3.6</v>
      </c>
      <c r="J157" s="29">
        <f>'Daily Data'!J161</f>
        <v>98</v>
      </c>
      <c r="K157" s="18">
        <v>98</v>
      </c>
      <c r="L157" s="35">
        <f>IF('Daily Data'!G161&lt;0.25, 0, 'Daily Data'!G161)</f>
        <v>0</v>
      </c>
      <c r="M157" s="10">
        <f t="shared" si="37"/>
        <v>0</v>
      </c>
      <c r="N157" s="26">
        <f t="shared" si="38"/>
        <v>0</v>
      </c>
      <c r="O157" s="27">
        <f t="shared" si="39"/>
        <v>200</v>
      </c>
      <c r="P157" s="27">
        <f t="shared" si="41"/>
        <v>100</v>
      </c>
      <c r="Q157" s="28">
        <f t="shared" si="40"/>
        <v>0</v>
      </c>
    </row>
    <row r="158" spans="2:17" x14ac:dyDescent="0.35">
      <c r="B158" s="24">
        <v>45002</v>
      </c>
      <c r="C158" s="18" t="str">
        <f>IF(OR('Daily Data'!D162 = "Tuesday", 'Daily Data'!D162 = "Wednesday", 'Daily Data'!D162 = "Thursday", 'Daily Data'!D162 = "Friday"), "Weekday", 'Daily Data'!D162)</f>
        <v>Weekday</v>
      </c>
      <c r="D158" s="18">
        <v>25</v>
      </c>
      <c r="E158" s="18">
        <v>51.5</v>
      </c>
      <c r="F158" s="18">
        <v>5.7</v>
      </c>
      <c r="G158" s="44">
        <v>0.75907407407407401</v>
      </c>
      <c r="H158" s="43">
        <f t="shared" si="36"/>
        <v>0.75907407407407401</v>
      </c>
      <c r="I158" s="29">
        <f>'Daily Data'!E162</f>
        <v>10</v>
      </c>
      <c r="J158" s="29">
        <f>'Daily Data'!J162</f>
        <v>79</v>
      </c>
      <c r="K158" s="18">
        <v>100</v>
      </c>
      <c r="L158" s="35">
        <f>IF('Daily Data'!G162&lt;0.25, 0, 'Daily Data'!G162)</f>
        <v>0.8</v>
      </c>
      <c r="M158" s="10">
        <f t="shared" si="37"/>
        <v>7.8125</v>
      </c>
      <c r="N158" s="26">
        <f t="shared" si="38"/>
        <v>1.4752000000000001</v>
      </c>
      <c r="O158" s="27">
        <f t="shared" si="39"/>
        <v>171.18750000000003</v>
      </c>
      <c r="P158" s="27">
        <f t="shared" si="41"/>
        <v>71.1875</v>
      </c>
      <c r="Q158" s="28">
        <f t="shared" si="40"/>
        <v>8.0000000000000016E-2</v>
      </c>
    </row>
    <row r="159" spans="2:17" x14ac:dyDescent="0.35">
      <c r="B159" s="24">
        <v>45003</v>
      </c>
      <c r="C159" s="18" t="str">
        <f>IF(OR('Daily Data'!D163 = "Tuesday", 'Daily Data'!D163 = "Wednesday", 'Daily Data'!D163 = "Thursday", 'Daily Data'!D163 = "Friday"), "Weekday", 'Daily Data'!D163)</f>
        <v>Saturday</v>
      </c>
      <c r="D159" s="18">
        <v>58.33</v>
      </c>
      <c r="E159" s="18">
        <v>68.900000000000006</v>
      </c>
      <c r="F159" s="18">
        <v>6</v>
      </c>
      <c r="G159" s="44">
        <v>0.7603240740740741</v>
      </c>
      <c r="H159" s="43">
        <f t="shared" si="36"/>
        <v>0.7603240740740741</v>
      </c>
      <c r="I159" s="29">
        <f>'Daily Data'!E163</f>
        <v>7.7</v>
      </c>
      <c r="J159" s="29">
        <f>'Daily Data'!J163</f>
        <v>98</v>
      </c>
      <c r="K159" s="18">
        <v>100</v>
      </c>
      <c r="L159" s="35">
        <f>IF('Daily Data'!G163&lt;0.25, 0, 'Daily Data'!G163)</f>
        <v>0.3</v>
      </c>
      <c r="M159" s="10">
        <f t="shared" si="37"/>
        <v>2.9296875</v>
      </c>
      <c r="N159" s="26">
        <f t="shared" si="38"/>
        <v>0.25240000000000001</v>
      </c>
      <c r="O159" s="27">
        <f t="shared" si="39"/>
        <v>195.0703125</v>
      </c>
      <c r="P159" s="27">
        <f t="shared" si="41"/>
        <v>95.0703125</v>
      </c>
      <c r="Q159" s="28">
        <f t="shared" si="40"/>
        <v>0.03</v>
      </c>
    </row>
    <row r="160" spans="2:17" x14ac:dyDescent="0.35">
      <c r="B160" s="24">
        <v>45004</v>
      </c>
      <c r="C160" s="18" t="str">
        <f>IF(OR('Daily Data'!D164 = "Tuesday", 'Daily Data'!D164 = "Wednesday", 'Daily Data'!D164 = "Thursday", 'Daily Data'!D164 = "Friday"), "Weekday", 'Daily Data'!D164)</f>
        <v>Sunday</v>
      </c>
      <c r="D160" s="18">
        <v>4.17</v>
      </c>
      <c r="E160" s="18">
        <v>75.099999999999994</v>
      </c>
      <c r="F160" s="18">
        <v>10.1</v>
      </c>
      <c r="G160" s="44">
        <v>0.76157407407407407</v>
      </c>
      <c r="H160" s="43">
        <f t="shared" ref="H160:H198" si="42">G160</f>
        <v>0.76157407407407407</v>
      </c>
      <c r="I160" s="29">
        <f>'Daily Data'!E164</f>
        <v>8.6999999999999993</v>
      </c>
      <c r="J160" s="29">
        <f>'Daily Data'!J164</f>
        <v>98</v>
      </c>
      <c r="K160" s="18">
        <v>100</v>
      </c>
      <c r="L160" s="35">
        <f>IF('Daily Data'!G164&lt;0.25, 0, 'Daily Data'!G164)</f>
        <v>1.3</v>
      </c>
      <c r="M160" s="10">
        <f t="shared" ref="M160:M198" si="43">L160*100/10.24</f>
        <v>12.6953125</v>
      </c>
      <c r="N160" s="26">
        <f t="shared" ref="N160:N198" si="44">IF(K160=100, (100-P160)*5.12/100, 5.12*0.01*(100-P160))</f>
        <v>0.75239999999999996</v>
      </c>
      <c r="O160" s="27">
        <f t="shared" ref="O160:O198" si="45">100*(10.24-N160)/5.12</f>
        <v>185.3046875</v>
      </c>
      <c r="P160" s="27">
        <f t="shared" ref="P160:P198" si="46">IF(K160=100,IF((J160-M160)&lt;0, 0, J160-M160),IF(K160&lt;23,100,IF(((100-K160)+J160)&gt;100,100,(100-K160)+J160)))</f>
        <v>85.3046875</v>
      </c>
      <c r="Q160" s="28">
        <f t="shared" ref="Q160:Q198" si="47">IF(AND(M160=0,  J160&lt;98),  0.011*(100-K160)*5.12*0.45, L160*0.1)</f>
        <v>0.13</v>
      </c>
    </row>
    <row r="161" spans="2:17" x14ac:dyDescent="0.35">
      <c r="B161" s="24">
        <v>45005</v>
      </c>
      <c r="C161" s="18" t="str">
        <f>IF(OR('Daily Data'!D165 = "Tuesday", 'Daily Data'!D165 = "Wednesday", 'Daily Data'!D165 = "Thursday", 'Daily Data'!D165 = "Friday"), "Weekday", 'Daily Data'!D165)</f>
        <v>Monday</v>
      </c>
      <c r="D161" s="18">
        <v>50</v>
      </c>
      <c r="E161" s="18">
        <v>86.6</v>
      </c>
      <c r="F161" s="18">
        <v>4.9000000000000004</v>
      </c>
      <c r="G161" s="44">
        <v>0.76282407407407404</v>
      </c>
      <c r="H161" s="43">
        <f t="shared" si="42"/>
        <v>0.76282407407407404</v>
      </c>
      <c r="I161" s="29">
        <f>'Daily Data'!E165</f>
        <v>5.8</v>
      </c>
      <c r="J161" s="29">
        <f>'Daily Data'!J165</f>
        <v>98</v>
      </c>
      <c r="K161" s="18">
        <v>100</v>
      </c>
      <c r="L161" s="35">
        <f>IF('Daily Data'!G165&lt;0.25, 0, 'Daily Data'!G165)</f>
        <v>0.6</v>
      </c>
      <c r="M161" s="10">
        <f t="shared" si="43"/>
        <v>5.859375</v>
      </c>
      <c r="N161" s="26">
        <f t="shared" si="44"/>
        <v>0.40240000000000004</v>
      </c>
      <c r="O161" s="27">
        <f t="shared" si="45"/>
        <v>192.140625</v>
      </c>
      <c r="P161" s="27">
        <f t="shared" si="46"/>
        <v>92.140625</v>
      </c>
      <c r="Q161" s="28">
        <f t="shared" si="47"/>
        <v>0.06</v>
      </c>
    </row>
    <row r="162" spans="2:17" x14ac:dyDescent="0.35">
      <c r="B162" s="24">
        <v>45006</v>
      </c>
      <c r="C162" s="18" t="str">
        <f>IF(OR('Daily Data'!D166 = "Tuesday", 'Daily Data'!D166 = "Wednesday", 'Daily Data'!D166 = "Thursday", 'Daily Data'!D166 = "Friday"), "Weekday", 'Daily Data'!D166)</f>
        <v>Weekday</v>
      </c>
      <c r="D162" s="18">
        <v>29.17</v>
      </c>
      <c r="E162" s="18">
        <v>80.5</v>
      </c>
      <c r="F162" s="18">
        <v>7.7</v>
      </c>
      <c r="G162" s="44">
        <v>0.76407407407407402</v>
      </c>
      <c r="H162" s="43">
        <f t="shared" si="42"/>
        <v>0.76407407407407402</v>
      </c>
      <c r="I162" s="29">
        <f>'Daily Data'!E166</f>
        <v>9.4</v>
      </c>
      <c r="J162" s="29">
        <f>'Daily Data'!J166</f>
        <v>92</v>
      </c>
      <c r="K162" s="18">
        <v>100</v>
      </c>
      <c r="L162" s="35">
        <f>IF('Daily Data'!G166&lt;0.25, 0, 'Daily Data'!G166)</f>
        <v>4.5999999999999996</v>
      </c>
      <c r="M162" s="10">
        <f t="shared" si="43"/>
        <v>44.921874999999993</v>
      </c>
      <c r="N162" s="26">
        <f t="shared" si="44"/>
        <v>2.7096</v>
      </c>
      <c r="O162" s="27">
        <f t="shared" si="45"/>
        <v>147.078125</v>
      </c>
      <c r="P162" s="27">
        <f t="shared" si="46"/>
        <v>47.078125000000007</v>
      </c>
      <c r="Q162" s="28">
        <f t="shared" si="47"/>
        <v>0.45999999999999996</v>
      </c>
    </row>
    <row r="163" spans="2:17" x14ac:dyDescent="0.35">
      <c r="B163" s="24">
        <v>45007</v>
      </c>
      <c r="C163" s="18" t="str">
        <f>IF(OR('Daily Data'!D167 = "Tuesday", 'Daily Data'!D167 = "Wednesday", 'Daily Data'!D167 = "Thursday", 'Daily Data'!D167 = "Friday"), "Weekday", 'Daily Data'!D167)</f>
        <v>Weekday</v>
      </c>
      <c r="D163" s="18">
        <v>20.83</v>
      </c>
      <c r="E163" s="18">
        <v>62</v>
      </c>
      <c r="F163" s="18">
        <v>12.2</v>
      </c>
      <c r="G163" s="44">
        <v>0.7653240740740741</v>
      </c>
      <c r="H163" s="43">
        <f t="shared" si="42"/>
        <v>0.7653240740740741</v>
      </c>
      <c r="I163" s="29">
        <f>'Daily Data'!E167</f>
        <v>12.2</v>
      </c>
      <c r="J163" s="29">
        <f>'Daily Data'!J167</f>
        <v>47</v>
      </c>
      <c r="K163" s="18">
        <v>100</v>
      </c>
      <c r="L163" s="35">
        <f>IF('Daily Data'!G167&lt;0.25, 0, 'Daily Data'!G167)</f>
        <v>1.6</v>
      </c>
      <c r="M163" s="10">
        <f t="shared" si="43"/>
        <v>15.625</v>
      </c>
      <c r="N163" s="26">
        <f t="shared" si="44"/>
        <v>3.5136000000000003</v>
      </c>
      <c r="O163" s="27">
        <f t="shared" si="45"/>
        <v>131.375</v>
      </c>
      <c r="P163" s="27">
        <f t="shared" si="46"/>
        <v>31.375</v>
      </c>
      <c r="Q163" s="28">
        <f t="shared" si="47"/>
        <v>0.16000000000000003</v>
      </c>
    </row>
    <row r="164" spans="2:17" x14ac:dyDescent="0.35">
      <c r="B164" s="24">
        <v>45008</v>
      </c>
      <c r="C164" s="18" t="str">
        <f>IF(OR('Daily Data'!D168 = "Tuesday", 'Daily Data'!D168 = "Wednesday", 'Daily Data'!D168 = "Thursday", 'Daily Data'!D168 = "Friday"), "Weekday", 'Daily Data'!D168)</f>
        <v>Weekday</v>
      </c>
      <c r="D164" s="18">
        <v>20.83</v>
      </c>
      <c r="E164" s="18">
        <v>58.3</v>
      </c>
      <c r="F164" s="18">
        <v>10.6</v>
      </c>
      <c r="G164" s="44">
        <v>0.76656250000000004</v>
      </c>
      <c r="H164" s="43">
        <f t="shared" si="42"/>
        <v>0.76656250000000004</v>
      </c>
      <c r="I164" s="29">
        <f>'Daily Data'!E168</f>
        <v>11.3</v>
      </c>
      <c r="J164" s="29">
        <f>'Daily Data'!J168</f>
        <v>47</v>
      </c>
      <c r="K164" s="18">
        <v>83</v>
      </c>
      <c r="L164" s="35">
        <f>IF('Daily Data'!G168&lt;0.25, 0, 'Daily Data'!G168)</f>
        <v>0</v>
      </c>
      <c r="M164" s="10">
        <f t="shared" si="43"/>
        <v>0</v>
      </c>
      <c r="N164" s="26">
        <f t="shared" si="44"/>
        <v>1.8432000000000002</v>
      </c>
      <c r="O164" s="27">
        <f t="shared" si="45"/>
        <v>164</v>
      </c>
      <c r="P164" s="27">
        <f t="shared" si="46"/>
        <v>64</v>
      </c>
      <c r="Q164" s="28">
        <f t="shared" si="47"/>
        <v>0.43084800000000006</v>
      </c>
    </row>
    <row r="165" spans="2:17" x14ac:dyDescent="0.35">
      <c r="B165" s="24">
        <v>45009</v>
      </c>
      <c r="C165" s="18" t="str">
        <f>IF(OR('Daily Data'!D169 = "Tuesday", 'Daily Data'!D169 = "Wednesday", 'Daily Data'!D169 = "Thursday", 'Daily Data'!D169 = "Friday"), "Weekday", 'Daily Data'!D169)</f>
        <v>Weekday</v>
      </c>
      <c r="D165" s="18">
        <v>12.5</v>
      </c>
      <c r="E165" s="18">
        <v>43.8</v>
      </c>
      <c r="F165" s="18">
        <v>11.4</v>
      </c>
      <c r="G165" s="44">
        <v>0.76780092592592597</v>
      </c>
      <c r="H165" s="43">
        <f t="shared" si="42"/>
        <v>0.76780092592592597</v>
      </c>
      <c r="I165" s="29">
        <f>'Daily Data'!E169</f>
        <v>13.1</v>
      </c>
      <c r="J165" s="29">
        <f>'Daily Data'!J169</f>
        <v>60</v>
      </c>
      <c r="K165" s="18">
        <v>100</v>
      </c>
      <c r="L165" s="35">
        <f>IF('Daily Data'!G169&lt;0.25, 0, 'Daily Data'!G169)</f>
        <v>2.4000000000000004</v>
      </c>
      <c r="M165" s="10">
        <f t="shared" si="43"/>
        <v>23.437500000000004</v>
      </c>
      <c r="N165" s="26">
        <f t="shared" si="44"/>
        <v>3.2480000000000002</v>
      </c>
      <c r="O165" s="27">
        <f t="shared" si="45"/>
        <v>136.5625</v>
      </c>
      <c r="P165" s="27">
        <f t="shared" si="46"/>
        <v>36.5625</v>
      </c>
      <c r="Q165" s="28">
        <f t="shared" si="47"/>
        <v>0.24000000000000005</v>
      </c>
    </row>
    <row r="166" spans="2:17" x14ac:dyDescent="0.35">
      <c r="B166" s="24">
        <v>45010</v>
      </c>
      <c r="C166" s="18" t="str">
        <f>IF(OR('Daily Data'!D170 = "Tuesday", 'Daily Data'!D170 = "Wednesday", 'Daily Data'!D170 = "Thursday", 'Daily Data'!D170 = "Friday"), "Weekday", 'Daily Data'!D170)</f>
        <v>Saturday</v>
      </c>
      <c r="D166" s="18">
        <v>58.33</v>
      </c>
      <c r="E166" s="18">
        <v>66.5</v>
      </c>
      <c r="F166" s="18">
        <v>13.4</v>
      </c>
      <c r="G166" s="44">
        <v>0.76905092592592583</v>
      </c>
      <c r="H166" s="43">
        <f t="shared" si="42"/>
        <v>0.76905092592592583</v>
      </c>
      <c r="I166" s="29">
        <f>'Daily Data'!E170</f>
        <v>10.9</v>
      </c>
      <c r="J166" s="29">
        <f>'Daily Data'!J170</f>
        <v>60</v>
      </c>
      <c r="K166" s="18">
        <v>100</v>
      </c>
      <c r="L166" s="35">
        <f>IF('Daily Data'!G170&lt;0.25, 0, 'Daily Data'!G170)</f>
        <v>0.5</v>
      </c>
      <c r="M166" s="10">
        <f t="shared" si="43"/>
        <v>4.8828125</v>
      </c>
      <c r="N166" s="26">
        <f t="shared" si="44"/>
        <v>2.298</v>
      </c>
      <c r="O166" s="27">
        <f t="shared" si="45"/>
        <v>155.1171875</v>
      </c>
      <c r="P166" s="27">
        <f t="shared" si="46"/>
        <v>55.1171875</v>
      </c>
      <c r="Q166" s="28">
        <f t="shared" si="47"/>
        <v>0.05</v>
      </c>
    </row>
    <row r="167" spans="2:17" x14ac:dyDescent="0.35">
      <c r="B167" s="24">
        <v>45011</v>
      </c>
      <c r="C167" s="18" t="str">
        <f>IF(OR('Daily Data'!D171 = "Tuesday", 'Daily Data'!D171 = "Wednesday", 'Daily Data'!D171 = "Thursday", 'Daily Data'!D171 = "Friday"), "Weekday", 'Daily Data'!D171)</f>
        <v>Sunday</v>
      </c>
      <c r="D167" s="18">
        <v>29.17</v>
      </c>
      <c r="E167" s="18">
        <v>81.599999999999994</v>
      </c>
      <c r="F167" s="18">
        <v>9.5</v>
      </c>
      <c r="G167" s="44">
        <v>0.81195601851851851</v>
      </c>
      <c r="H167" s="43">
        <f t="shared" si="42"/>
        <v>0.81195601851851851</v>
      </c>
      <c r="I167" s="29">
        <f>'Daily Data'!E171</f>
        <v>5.9</v>
      </c>
      <c r="J167" s="29">
        <f>'Daily Data'!J171</f>
        <v>98</v>
      </c>
      <c r="K167" s="18">
        <v>91</v>
      </c>
      <c r="L167" s="35">
        <f>IF('Daily Data'!G171&lt;0.25, 0, 'Daily Data'!G171)</f>
        <v>0</v>
      </c>
      <c r="M167" s="10">
        <f t="shared" si="43"/>
        <v>0</v>
      </c>
      <c r="N167" s="26">
        <f>IF(K167=100, (100-P167)*5.12/100, 5.12*0.01*(100-P167))</f>
        <v>0</v>
      </c>
      <c r="O167" s="27">
        <f t="shared" si="45"/>
        <v>200</v>
      </c>
      <c r="P167" s="27">
        <f>IF(K167=100,IF((J167-M167)&lt;0, 0, J167-M167),IF(K167&lt;23,100,IF(((100-K167)+J167)&gt;100,100,(100-K167)+J167)))</f>
        <v>100</v>
      </c>
      <c r="Q167" s="28">
        <f>IF(AND(M167=0,  J167&lt;98),  0.011*(100-K167)*5.12*0.45, L167*0.1)</f>
        <v>0</v>
      </c>
    </row>
    <row r="168" spans="2:17" x14ac:dyDescent="0.35">
      <c r="B168" s="24">
        <v>45012</v>
      </c>
      <c r="C168" s="18" t="str">
        <f>IF(OR('Daily Data'!D172 = "Tuesday", 'Daily Data'!D172 = "Wednesday", 'Daily Data'!D172 = "Thursday", 'Daily Data'!D172 = "Friday"), "Weekday", 'Daily Data'!D172)</f>
        <v>Monday</v>
      </c>
      <c r="D168" s="18">
        <v>4.17</v>
      </c>
      <c r="E168" s="18">
        <v>66.599999999999994</v>
      </c>
      <c r="F168" s="18">
        <v>11.2</v>
      </c>
      <c r="G168" s="44">
        <v>0.81319444444444444</v>
      </c>
      <c r="H168" s="43">
        <f t="shared" si="42"/>
        <v>0.81319444444444444</v>
      </c>
      <c r="I168" s="29">
        <f>'Daily Data'!E172</f>
        <v>5.7</v>
      </c>
      <c r="J168" s="29">
        <f>'Daily Data'!J172</f>
        <v>50</v>
      </c>
      <c r="K168" s="18">
        <v>100</v>
      </c>
      <c r="L168" s="35">
        <f>IF('Daily Data'!G172&lt;0.25, 0, 'Daily Data'!G172)</f>
        <v>1</v>
      </c>
      <c r="M168" s="10">
        <f t="shared" si="43"/>
        <v>9.765625</v>
      </c>
      <c r="N168" s="26">
        <f>IF(K168=100, (100-P168)*5.12/100, 5.12*0.01*(100-P168))</f>
        <v>3.06</v>
      </c>
      <c r="O168" s="27">
        <f t="shared" si="45"/>
        <v>140.234375</v>
      </c>
      <c r="P168" s="27">
        <f>IF(K168=100,IF((J168-M168)&lt;0, 0, J168-M168),IF(K168&lt;23,100,IF(((100-K168)+J168)&gt;100,100,(100-K168)+J168)))</f>
        <v>40.234375</v>
      </c>
      <c r="Q168" s="28">
        <f>IF(AND(M168=0,  J168&lt;98),  0.011*(100-K168)*5.12*0.45, L168*0.1)</f>
        <v>0.1</v>
      </c>
    </row>
    <row r="169" spans="2:17" x14ac:dyDescent="0.35">
      <c r="B169" s="24">
        <v>45013</v>
      </c>
      <c r="C169" s="18" t="str">
        <f>IF(OR('Daily Data'!D173 = "Tuesday", 'Daily Data'!D173 = "Wednesday", 'Daily Data'!D173 = "Thursday", 'Daily Data'!D173 = "Friday"), "Weekday", 'Daily Data'!D173)</f>
        <v>Weekday</v>
      </c>
      <c r="D169" s="18">
        <v>45.83</v>
      </c>
      <c r="E169" s="18">
        <v>80.3</v>
      </c>
      <c r="F169" s="18">
        <v>2.5</v>
      </c>
      <c r="G169" s="44">
        <v>0.81443287037037038</v>
      </c>
      <c r="H169" s="43">
        <f t="shared" si="42"/>
        <v>0.81443287037037038</v>
      </c>
      <c r="I169" s="29">
        <f>'Daily Data'!E173</f>
        <v>3.1</v>
      </c>
      <c r="J169" s="29">
        <f>'Daily Data'!J173</f>
        <v>98</v>
      </c>
      <c r="K169" s="18">
        <v>90</v>
      </c>
      <c r="L169" s="35">
        <f>IF('Daily Data'!G173&lt;0.25, 0, 'Daily Data'!G173)</f>
        <v>0</v>
      </c>
      <c r="M169" s="10">
        <f t="shared" si="43"/>
        <v>0</v>
      </c>
      <c r="N169" s="26">
        <f t="shared" si="44"/>
        <v>0</v>
      </c>
      <c r="O169" s="27">
        <f t="shared" si="45"/>
        <v>200</v>
      </c>
      <c r="P169" s="27">
        <f t="shared" si="46"/>
        <v>100</v>
      </c>
      <c r="Q169" s="28">
        <f t="shared" si="47"/>
        <v>0</v>
      </c>
    </row>
    <row r="170" spans="2:17" x14ac:dyDescent="0.35">
      <c r="B170" s="24">
        <v>45014</v>
      </c>
      <c r="C170" s="18" t="str">
        <f>IF(OR('Daily Data'!D174 = "Tuesday", 'Daily Data'!D174 = "Wednesday", 'Daily Data'!D174 = "Thursday", 'Daily Data'!D174 = "Friday"), "Weekday", 'Daily Data'!D174)</f>
        <v>Weekday</v>
      </c>
      <c r="D170" s="18">
        <v>37.5</v>
      </c>
      <c r="E170" s="18">
        <v>84</v>
      </c>
      <c r="F170" s="18">
        <v>4.4000000000000004</v>
      </c>
      <c r="G170" s="44">
        <v>0.81567129629629631</v>
      </c>
      <c r="H170" s="43">
        <f t="shared" si="42"/>
        <v>0.81567129629629631</v>
      </c>
      <c r="I170" s="29">
        <f>'Daily Data'!E174</f>
        <v>5.7</v>
      </c>
      <c r="J170" s="29">
        <f>'Daily Data'!J174</f>
        <v>98</v>
      </c>
      <c r="K170" s="18">
        <v>99</v>
      </c>
      <c r="L170" s="35">
        <f>IF('Daily Data'!G174&lt;0.25, 0, 'Daily Data'!G174)</f>
        <v>0</v>
      </c>
      <c r="M170" s="10">
        <f t="shared" si="43"/>
        <v>0</v>
      </c>
      <c r="N170" s="26">
        <f t="shared" si="44"/>
        <v>5.1200000000000002E-2</v>
      </c>
      <c r="O170" s="27">
        <f t="shared" si="45"/>
        <v>199.00000000000003</v>
      </c>
      <c r="P170" s="27">
        <f t="shared" si="46"/>
        <v>99</v>
      </c>
      <c r="Q170" s="28">
        <f t="shared" si="47"/>
        <v>0</v>
      </c>
    </row>
    <row r="171" spans="2:17" x14ac:dyDescent="0.35">
      <c r="B171" s="24">
        <v>45015</v>
      </c>
      <c r="C171" s="18" t="str">
        <f>IF(OR('Daily Data'!D175 = "Tuesday", 'Daily Data'!D175 = "Wednesday", 'Daily Data'!D175 = "Thursday", 'Daily Data'!D175 = "Friday"), "Weekday", 'Daily Data'!D175)</f>
        <v>Weekday</v>
      </c>
      <c r="D171" s="18">
        <v>33.33</v>
      </c>
      <c r="E171" s="18">
        <v>70.3</v>
      </c>
      <c r="F171" s="18">
        <v>11.5</v>
      </c>
      <c r="G171" s="44">
        <v>0.81690972222222225</v>
      </c>
      <c r="H171" s="43">
        <f t="shared" si="42"/>
        <v>0.81690972222222225</v>
      </c>
      <c r="I171" s="29">
        <f>'Daily Data'!E175</f>
        <v>11.8</v>
      </c>
      <c r="J171" s="29">
        <f>'Daily Data'!J175</f>
        <v>98</v>
      </c>
      <c r="K171" s="18">
        <v>100</v>
      </c>
      <c r="L171" s="35">
        <f>IF('Daily Data'!G175&lt;0.25, 0, 'Daily Data'!G175)</f>
        <v>3.1</v>
      </c>
      <c r="M171" s="10">
        <f t="shared" si="43"/>
        <v>30.2734375</v>
      </c>
      <c r="N171" s="26">
        <f t="shared" si="44"/>
        <v>1.6524000000000001</v>
      </c>
      <c r="O171" s="27">
        <f t="shared" si="45"/>
        <v>167.7265625</v>
      </c>
      <c r="P171" s="27">
        <f t="shared" si="46"/>
        <v>67.7265625</v>
      </c>
      <c r="Q171" s="28">
        <f t="shared" si="47"/>
        <v>0.31000000000000005</v>
      </c>
    </row>
    <row r="172" spans="2:17" x14ac:dyDescent="0.35">
      <c r="B172" s="24">
        <v>45016</v>
      </c>
      <c r="C172" s="18" t="str">
        <f>IF(OR('Daily Data'!D176 = "Tuesday", 'Daily Data'!D176 = "Wednesday", 'Daily Data'!D176 = "Thursday", 'Daily Data'!D176 = "Friday"), "Weekday", 'Daily Data'!D176)</f>
        <v>Weekday</v>
      </c>
      <c r="D172" s="18">
        <v>75</v>
      </c>
      <c r="E172" s="18">
        <v>88.4</v>
      </c>
      <c r="F172" s="18">
        <v>5.9</v>
      </c>
      <c r="G172" s="44">
        <v>0.81813657407407403</v>
      </c>
      <c r="H172" s="43">
        <f t="shared" si="42"/>
        <v>0.81813657407407403</v>
      </c>
      <c r="I172" s="29">
        <f>'Daily Data'!E176</f>
        <v>5.3</v>
      </c>
      <c r="J172" s="29">
        <f>'Daily Data'!J176</f>
        <v>98</v>
      </c>
      <c r="K172" s="18">
        <v>100</v>
      </c>
      <c r="L172" s="35">
        <f>IF('Daily Data'!G176&lt;0.25, 0, 'Daily Data'!G176)</f>
        <v>0</v>
      </c>
      <c r="M172" s="10">
        <f t="shared" si="43"/>
        <v>0</v>
      </c>
      <c r="N172" s="26">
        <f t="shared" si="44"/>
        <v>0.1024</v>
      </c>
      <c r="O172" s="27">
        <f t="shared" si="45"/>
        <v>198.00000000000003</v>
      </c>
      <c r="P172" s="27">
        <f t="shared" si="46"/>
        <v>98</v>
      </c>
      <c r="Q172" s="28">
        <f t="shared" si="47"/>
        <v>0</v>
      </c>
    </row>
    <row r="173" spans="2:17" x14ac:dyDescent="0.35">
      <c r="B173" s="24">
        <v>45017</v>
      </c>
      <c r="C173" s="18" t="str">
        <f>IF(OR('Daily Data'!D177 = "Tuesday", 'Daily Data'!D177 = "Wednesday", 'Daily Data'!D177 = "Thursday", 'Daily Data'!D177 = "Friday"), "Weekday", 'Daily Data'!D177)</f>
        <v>Saturday</v>
      </c>
      <c r="D173" s="18">
        <v>12.5</v>
      </c>
      <c r="E173" s="18">
        <v>90</v>
      </c>
      <c r="F173" s="18">
        <v>6.4</v>
      </c>
      <c r="G173" s="44">
        <v>0.81937499999999996</v>
      </c>
      <c r="H173" s="43">
        <f t="shared" si="42"/>
        <v>0.81937499999999996</v>
      </c>
      <c r="I173" s="29">
        <f>'Daily Data'!E177</f>
        <v>5.6</v>
      </c>
      <c r="J173" s="29">
        <f>'Daily Data'!J177</f>
        <v>98</v>
      </c>
      <c r="K173" s="18">
        <v>90</v>
      </c>
      <c r="L173" s="35">
        <f>IF('Daily Data'!G177&lt;0.25, 0, 'Daily Data'!G177)</f>
        <v>0</v>
      </c>
      <c r="M173" s="10">
        <f t="shared" si="43"/>
        <v>0</v>
      </c>
      <c r="N173" s="26">
        <f t="shared" si="44"/>
        <v>0</v>
      </c>
      <c r="O173" s="27">
        <f t="shared" si="45"/>
        <v>200</v>
      </c>
      <c r="P173" s="27">
        <f t="shared" si="46"/>
        <v>100</v>
      </c>
      <c r="Q173" s="28">
        <f t="shared" si="47"/>
        <v>0</v>
      </c>
    </row>
    <row r="174" spans="2:17" x14ac:dyDescent="0.35">
      <c r="B174" s="24">
        <v>45018</v>
      </c>
      <c r="C174" s="18" t="str">
        <f>IF(OR('Daily Data'!D178 = "Tuesday", 'Daily Data'!D178 = "Wednesday", 'Daily Data'!D178 = "Thursday", 'Daily Data'!D178 = "Friday"), "Weekday", 'Daily Data'!D178)</f>
        <v>Sunday</v>
      </c>
      <c r="D174" s="18">
        <v>20.83</v>
      </c>
      <c r="E174" s="18">
        <v>62.4</v>
      </c>
      <c r="F174" s="18">
        <v>13.8</v>
      </c>
      <c r="G174" s="44">
        <v>0.8206134259259259</v>
      </c>
      <c r="H174" s="43">
        <f t="shared" si="42"/>
        <v>0.8206134259259259</v>
      </c>
      <c r="I174" s="29">
        <f>'Daily Data'!E178</f>
        <v>15.5</v>
      </c>
      <c r="J174" s="29">
        <f>'Daily Data'!J178</f>
        <v>30</v>
      </c>
      <c r="K174" s="18">
        <v>97</v>
      </c>
      <c r="L174" s="35">
        <f>IF('Daily Data'!G178&lt;0.25, 0, 'Daily Data'!G178)</f>
        <v>0</v>
      </c>
      <c r="M174" s="10">
        <f t="shared" si="43"/>
        <v>0</v>
      </c>
      <c r="N174" s="26">
        <f t="shared" si="44"/>
        <v>3.4304000000000001</v>
      </c>
      <c r="O174" s="27">
        <f t="shared" si="45"/>
        <v>132.99999999999997</v>
      </c>
      <c r="P174" s="27">
        <f t="shared" si="46"/>
        <v>33</v>
      </c>
      <c r="Q174" s="28">
        <f t="shared" si="47"/>
        <v>7.6032000000000002E-2</v>
      </c>
    </row>
    <row r="175" spans="2:17" x14ac:dyDescent="0.35">
      <c r="B175" s="24">
        <v>45019</v>
      </c>
      <c r="C175" s="18" t="str">
        <f>IF(OR('Daily Data'!D179 = "Tuesday", 'Daily Data'!D179 = "Wednesday", 'Daily Data'!D179 = "Thursday", 'Daily Data'!D179 = "Friday"), "Weekday", 'Daily Data'!D179)</f>
        <v>Monday</v>
      </c>
      <c r="D175" s="18">
        <v>0</v>
      </c>
      <c r="E175" s="18">
        <v>25.2</v>
      </c>
      <c r="F175" s="18">
        <v>18.7</v>
      </c>
      <c r="G175" s="44">
        <v>0.82185185185185183</v>
      </c>
      <c r="H175" s="43">
        <f t="shared" si="42"/>
        <v>0.82185185185185183</v>
      </c>
      <c r="I175" s="29">
        <f>'Daily Data'!E179</f>
        <v>20.100000000000001</v>
      </c>
      <c r="J175" s="29">
        <f>'Daily Data'!J179</f>
        <v>25</v>
      </c>
      <c r="K175" s="18">
        <v>100</v>
      </c>
      <c r="L175" s="35">
        <f>IF('Daily Data'!G179&lt;0.25, 0, 'Daily Data'!G179)</f>
        <v>2.2999999999999998</v>
      </c>
      <c r="M175" s="10">
        <f t="shared" si="43"/>
        <v>22.460937499999996</v>
      </c>
      <c r="N175" s="26">
        <f t="shared" si="44"/>
        <v>4.99</v>
      </c>
      <c r="O175" s="27">
        <f t="shared" si="45"/>
        <v>102.5390625</v>
      </c>
      <c r="P175" s="27">
        <f t="shared" si="46"/>
        <v>2.5390625000000036</v>
      </c>
      <c r="Q175" s="28">
        <f t="shared" si="47"/>
        <v>0.22999999999999998</v>
      </c>
    </row>
    <row r="176" spans="2:17" x14ac:dyDescent="0.35">
      <c r="B176" s="24">
        <v>45020</v>
      </c>
      <c r="C176" s="18" t="str">
        <f>IF(OR('Daily Data'!D180 = "Tuesday", 'Daily Data'!D180 = "Wednesday", 'Daily Data'!D180 = "Thursday", 'Daily Data'!D180 = "Friday"), "Weekday", 'Daily Data'!D180)</f>
        <v>Weekday</v>
      </c>
      <c r="D176" s="18">
        <v>0</v>
      </c>
      <c r="E176" s="18">
        <v>17.3</v>
      </c>
      <c r="F176" s="18">
        <v>20.5</v>
      </c>
      <c r="G176" s="44">
        <v>0.82307870370370362</v>
      </c>
      <c r="H176" s="43">
        <f t="shared" si="42"/>
        <v>0.82307870370370362</v>
      </c>
      <c r="I176" s="29">
        <f>'Daily Data'!E180</f>
        <v>19.7</v>
      </c>
      <c r="J176" s="29">
        <f>'Daily Data'!J180</f>
        <v>23</v>
      </c>
      <c r="K176" s="18">
        <v>100</v>
      </c>
      <c r="L176" s="35">
        <f>IF('Daily Data'!G180&lt;0.25, 0, 'Daily Data'!G180)</f>
        <v>4</v>
      </c>
      <c r="M176" s="10">
        <f t="shared" si="43"/>
        <v>39.0625</v>
      </c>
      <c r="N176" s="26">
        <f t="shared" si="44"/>
        <v>5.12</v>
      </c>
      <c r="O176" s="27">
        <f t="shared" si="45"/>
        <v>100</v>
      </c>
      <c r="P176" s="27">
        <f t="shared" si="46"/>
        <v>0</v>
      </c>
      <c r="Q176" s="28">
        <f t="shared" si="47"/>
        <v>0.4</v>
      </c>
    </row>
    <row r="177" spans="2:17" x14ac:dyDescent="0.35">
      <c r="B177" s="24">
        <v>45021</v>
      </c>
      <c r="C177" s="18" t="str">
        <f>IF(OR('Daily Data'!D181 = "Tuesday", 'Daily Data'!D181 = "Wednesday", 'Daily Data'!D181 = "Thursday", 'Daily Data'!D181 = "Friday"), "Weekday", 'Daily Data'!D181)</f>
        <v>Weekday</v>
      </c>
      <c r="D177" s="18">
        <v>54.17</v>
      </c>
      <c r="E177" s="18">
        <v>89.1</v>
      </c>
      <c r="F177" s="18">
        <v>3.9</v>
      </c>
      <c r="G177" s="44">
        <v>0.82431712962962955</v>
      </c>
      <c r="H177" s="43">
        <f t="shared" si="42"/>
        <v>0.82431712962962955</v>
      </c>
      <c r="I177" s="29">
        <f>'Daily Data'!E181</f>
        <v>5.5</v>
      </c>
      <c r="J177" s="29">
        <f>'Daily Data'!J181</f>
        <v>98</v>
      </c>
      <c r="K177" s="18">
        <v>83</v>
      </c>
      <c r="L177" s="35">
        <f>IF('Daily Data'!G181&lt;0.25, 0, 'Daily Data'!G181)</f>
        <v>0</v>
      </c>
      <c r="M177" s="10">
        <f t="shared" si="43"/>
        <v>0</v>
      </c>
      <c r="N177" s="26">
        <f t="shared" si="44"/>
        <v>0</v>
      </c>
      <c r="O177" s="27">
        <f t="shared" si="45"/>
        <v>200</v>
      </c>
      <c r="P177" s="27">
        <f t="shared" si="46"/>
        <v>100</v>
      </c>
      <c r="Q177" s="28">
        <f t="shared" si="47"/>
        <v>0</v>
      </c>
    </row>
    <row r="178" spans="2:17" x14ac:dyDescent="0.35">
      <c r="B178" s="24">
        <v>45022</v>
      </c>
      <c r="C178" s="18" t="str">
        <f>IF(OR('Daily Data'!D182 = "Tuesday", 'Daily Data'!D182 = "Wednesday", 'Daily Data'!D182 = "Thursday", 'Daily Data'!D182 = "Friday"), "Weekday", 'Daily Data'!D182)</f>
        <v>Weekday</v>
      </c>
      <c r="D178" s="18">
        <v>25</v>
      </c>
      <c r="E178" s="18">
        <v>69.2</v>
      </c>
      <c r="F178" s="18">
        <v>11.4</v>
      </c>
      <c r="G178" s="44">
        <v>0.82555555555555549</v>
      </c>
      <c r="H178" s="43">
        <f t="shared" si="42"/>
        <v>0.82555555555555549</v>
      </c>
      <c r="I178" s="29">
        <f>'Daily Data'!E182</f>
        <v>15</v>
      </c>
      <c r="J178" s="29">
        <f>'Daily Data'!J182</f>
        <v>78</v>
      </c>
      <c r="K178" s="18">
        <v>100</v>
      </c>
      <c r="L178" s="35">
        <f>IF('Daily Data'!G182&lt;0.25, 0, 'Daily Data'!G182)</f>
        <v>5.4</v>
      </c>
      <c r="M178" s="10">
        <f t="shared" si="43"/>
        <v>52.734375</v>
      </c>
      <c r="N178" s="26">
        <f t="shared" si="44"/>
        <v>3.8264</v>
      </c>
      <c r="O178" s="27">
        <f t="shared" si="45"/>
        <v>125.265625</v>
      </c>
      <c r="P178" s="27">
        <f t="shared" si="46"/>
        <v>25.265625</v>
      </c>
      <c r="Q178" s="28">
        <f t="shared" si="47"/>
        <v>0.54</v>
      </c>
    </row>
    <row r="179" spans="2:17" x14ac:dyDescent="0.35">
      <c r="B179" s="24">
        <v>45023</v>
      </c>
      <c r="C179" s="18" t="str">
        <f>IF(OR('Daily Data'!D183 = "Tuesday", 'Daily Data'!D183 = "Wednesday", 'Daily Data'!D183 = "Thursday", 'Daily Data'!D183 = "Friday"), "Weekday", 'Daily Data'!D183)</f>
        <v>Weekday</v>
      </c>
      <c r="D179" s="18">
        <v>4.17</v>
      </c>
      <c r="E179" s="18">
        <v>7.3</v>
      </c>
      <c r="F179" s="18">
        <v>21.1</v>
      </c>
      <c r="G179" s="44">
        <v>0.82678240740740738</v>
      </c>
      <c r="H179" s="43">
        <f t="shared" si="42"/>
        <v>0.82678240740740738</v>
      </c>
      <c r="I179" s="29">
        <f>'Daily Data'!E183</f>
        <v>21.1</v>
      </c>
      <c r="J179" s="29">
        <f>'Daily Data'!J183</f>
        <v>22</v>
      </c>
      <c r="K179" s="18">
        <v>100</v>
      </c>
      <c r="L179" s="35">
        <f>IF('Daily Data'!G183&lt;0.25, 0, 'Daily Data'!G183)</f>
        <v>5.92</v>
      </c>
      <c r="M179" s="10">
        <f t="shared" si="43"/>
        <v>57.8125</v>
      </c>
      <c r="N179" s="26">
        <f t="shared" si="44"/>
        <v>5.12</v>
      </c>
      <c r="O179" s="27">
        <f t="shared" si="45"/>
        <v>100</v>
      </c>
      <c r="P179" s="27">
        <f t="shared" si="46"/>
        <v>0</v>
      </c>
      <c r="Q179" s="28">
        <f t="shared" si="47"/>
        <v>0.59199999999999997</v>
      </c>
    </row>
    <row r="180" spans="2:17" x14ac:dyDescent="0.35">
      <c r="B180" s="24">
        <v>45024</v>
      </c>
      <c r="C180" s="18" t="str">
        <f>IF(OR('Daily Data'!D184 = "Tuesday", 'Daily Data'!D184 = "Wednesday", 'Daily Data'!D184 = "Thursday", 'Daily Data'!D184 = "Friday"), "Weekday", 'Daily Data'!D184)</f>
        <v>Saturday</v>
      </c>
      <c r="D180" s="18">
        <v>0</v>
      </c>
      <c r="E180" s="18">
        <v>61</v>
      </c>
      <c r="F180" s="18">
        <v>19.5</v>
      </c>
      <c r="G180" s="44">
        <v>0.82802083333333332</v>
      </c>
      <c r="H180" s="43">
        <f t="shared" si="42"/>
        <v>0.82802083333333332</v>
      </c>
      <c r="I180" s="29">
        <f>'Daily Data'!E184</f>
        <v>19.3</v>
      </c>
      <c r="J180" s="29">
        <f>'Daily Data'!J184</f>
        <v>22</v>
      </c>
      <c r="K180" s="18">
        <v>100</v>
      </c>
      <c r="L180" s="35">
        <f>IF('Daily Data'!G184&lt;0.25, 0, 'Daily Data'!G184)</f>
        <v>3.37</v>
      </c>
      <c r="M180" s="10">
        <f t="shared" si="43"/>
        <v>32.91015625</v>
      </c>
      <c r="N180" s="26">
        <f t="shared" si="44"/>
        <v>5.12</v>
      </c>
      <c r="O180" s="27">
        <f t="shared" si="45"/>
        <v>100</v>
      </c>
      <c r="P180" s="27">
        <f t="shared" si="46"/>
        <v>0</v>
      </c>
      <c r="Q180" s="28">
        <f t="shared" si="47"/>
        <v>0.33700000000000002</v>
      </c>
    </row>
    <row r="181" spans="2:17" x14ac:dyDescent="0.35">
      <c r="B181" s="24">
        <v>45025</v>
      </c>
      <c r="C181" s="18" t="str">
        <f>IF(OR('Daily Data'!D185 = "Tuesday", 'Daily Data'!D185 = "Wednesday", 'Daily Data'!D185 = "Thursday", 'Daily Data'!D185 = "Friday"), "Weekday", 'Daily Data'!D185)</f>
        <v>Sunday</v>
      </c>
      <c r="D181" s="18">
        <v>0</v>
      </c>
      <c r="E181" s="18">
        <v>85.8</v>
      </c>
      <c r="F181" s="18">
        <v>9.4</v>
      </c>
      <c r="G181" s="44">
        <v>0.82924768518518521</v>
      </c>
      <c r="H181" s="43">
        <f t="shared" si="42"/>
        <v>0.82924768518518521</v>
      </c>
      <c r="I181" s="29">
        <f>'Daily Data'!E185</f>
        <v>12.6</v>
      </c>
      <c r="J181" s="29">
        <f>'Daily Data'!J185</f>
        <v>22</v>
      </c>
      <c r="K181" s="18">
        <v>62</v>
      </c>
      <c r="L181" s="35">
        <f>IF('Daily Data'!G185&lt;0.25, 0, 'Daily Data'!G185)</f>
        <v>0</v>
      </c>
      <c r="M181" s="10">
        <f t="shared" si="43"/>
        <v>0</v>
      </c>
      <c r="N181" s="26">
        <f t="shared" si="44"/>
        <v>2.048</v>
      </c>
      <c r="O181" s="27">
        <f t="shared" si="45"/>
        <v>160</v>
      </c>
      <c r="P181" s="27">
        <f t="shared" si="46"/>
        <v>60</v>
      </c>
      <c r="Q181" s="28">
        <f t="shared" si="47"/>
        <v>0.96307199999999993</v>
      </c>
    </row>
    <row r="182" spans="2:17" x14ac:dyDescent="0.35">
      <c r="B182" s="24">
        <v>45026</v>
      </c>
      <c r="C182" s="18" t="str">
        <f>IF(OR('Daily Data'!D186 = "Tuesday", 'Daily Data'!D186 = "Wednesday", 'Daily Data'!D186 = "Thursday", 'Daily Data'!D186 = "Friday"), "Weekday", 'Daily Data'!D186)</f>
        <v>Monday</v>
      </c>
      <c r="D182" s="18">
        <v>87.5</v>
      </c>
      <c r="E182" s="18">
        <v>75.3</v>
      </c>
      <c r="F182" s="18">
        <v>8.1</v>
      </c>
      <c r="G182" s="44">
        <v>0.83048611111111104</v>
      </c>
      <c r="H182" s="43">
        <f t="shared" si="42"/>
        <v>0.83048611111111104</v>
      </c>
      <c r="I182" s="29">
        <f>'Daily Data'!E186</f>
        <v>12.4</v>
      </c>
      <c r="J182" s="29">
        <f>'Daily Data'!J186</f>
        <v>98</v>
      </c>
      <c r="K182" s="18">
        <v>100</v>
      </c>
      <c r="L182" s="35">
        <f>IF('Daily Data'!G186&lt;0.25, 0, 'Daily Data'!G186)</f>
        <v>5.93</v>
      </c>
      <c r="M182" s="10">
        <f t="shared" si="43"/>
        <v>57.91015625</v>
      </c>
      <c r="N182" s="26">
        <f t="shared" si="44"/>
        <v>3.0674000000000001</v>
      </c>
      <c r="O182" s="27">
        <f t="shared" si="45"/>
        <v>140.08984375</v>
      </c>
      <c r="P182" s="27">
        <f t="shared" si="46"/>
        <v>40.08984375</v>
      </c>
      <c r="Q182" s="28">
        <f t="shared" si="47"/>
        <v>0.59299999999999997</v>
      </c>
    </row>
    <row r="183" spans="2:17" x14ac:dyDescent="0.35">
      <c r="B183" s="24">
        <v>45027</v>
      </c>
      <c r="C183" s="18" t="str">
        <f>IF(OR('Daily Data'!D187 = "Tuesday", 'Daily Data'!D187 = "Wednesday", 'Daily Data'!D187 = "Thursday", 'Daily Data'!D187 = "Friday"), "Weekday", 'Daily Data'!D187)</f>
        <v>Weekday</v>
      </c>
      <c r="D183" s="18">
        <v>33.33</v>
      </c>
      <c r="E183" s="18">
        <v>44.5</v>
      </c>
      <c r="F183" s="18">
        <v>13.1</v>
      </c>
      <c r="G183" s="44">
        <v>0.83172453703703697</v>
      </c>
      <c r="H183" s="43">
        <f t="shared" si="42"/>
        <v>0.83172453703703697</v>
      </c>
      <c r="I183" s="29">
        <f>'Daily Data'!E187</f>
        <v>12.3</v>
      </c>
      <c r="J183" s="29">
        <f>'Daily Data'!J187</f>
        <v>60</v>
      </c>
      <c r="K183" s="18">
        <v>100</v>
      </c>
      <c r="L183" s="35">
        <f>IF('Daily Data'!G187&lt;0.25, 0, 'Daily Data'!G187)</f>
        <v>2.1</v>
      </c>
      <c r="M183" s="10">
        <f t="shared" si="43"/>
        <v>20.5078125</v>
      </c>
      <c r="N183" s="26">
        <f t="shared" si="44"/>
        <v>3.0980000000000003</v>
      </c>
      <c r="O183" s="27">
        <f t="shared" si="45"/>
        <v>139.49218749999997</v>
      </c>
      <c r="P183" s="27">
        <f t="shared" si="46"/>
        <v>39.4921875</v>
      </c>
      <c r="Q183" s="28">
        <f t="shared" si="47"/>
        <v>0.21000000000000002</v>
      </c>
    </row>
    <row r="184" spans="2:17" x14ac:dyDescent="0.35">
      <c r="B184" s="24">
        <v>45028</v>
      </c>
      <c r="C184" s="18" t="str">
        <f>IF(OR('Daily Data'!D188 = "Tuesday", 'Daily Data'!D188 = "Wednesday", 'Daily Data'!D188 = "Thursday", 'Daily Data'!D188 = "Friday"), "Weekday", 'Daily Data'!D188)</f>
        <v>Weekday</v>
      </c>
      <c r="D184" s="18">
        <v>54.17</v>
      </c>
      <c r="E184" s="18">
        <v>59.3</v>
      </c>
      <c r="F184" s="18">
        <v>8.9</v>
      </c>
      <c r="G184" s="44">
        <v>0.83295138888888898</v>
      </c>
      <c r="H184" s="43">
        <f t="shared" si="42"/>
        <v>0.83295138888888898</v>
      </c>
      <c r="I184" s="29">
        <f>'Daily Data'!E188</f>
        <v>14.3</v>
      </c>
      <c r="J184" s="29">
        <f>'Daily Data'!J188</f>
        <v>58</v>
      </c>
      <c r="K184" s="18">
        <v>100</v>
      </c>
      <c r="L184" s="35">
        <f>IF('Daily Data'!G188&lt;0.25, 0, 'Daily Data'!G188)</f>
        <v>3.1</v>
      </c>
      <c r="M184" s="10">
        <f t="shared" si="43"/>
        <v>30.2734375</v>
      </c>
      <c r="N184" s="26">
        <f t="shared" si="44"/>
        <v>3.7004000000000001</v>
      </c>
      <c r="O184" s="27">
        <f t="shared" si="45"/>
        <v>127.7265625</v>
      </c>
      <c r="P184" s="27">
        <f t="shared" si="46"/>
        <v>27.7265625</v>
      </c>
      <c r="Q184" s="28">
        <f t="shared" si="47"/>
        <v>0.31000000000000005</v>
      </c>
    </row>
    <row r="185" spans="2:17" x14ac:dyDescent="0.35">
      <c r="B185" s="24">
        <v>45029</v>
      </c>
      <c r="C185" s="18" t="str">
        <f>IF(OR('Daily Data'!D189 = "Tuesday", 'Daily Data'!D189 = "Wednesday", 'Daily Data'!D189 = "Thursday", 'Daily Data'!D189 = "Friday"), "Weekday", 'Daily Data'!D189)</f>
        <v>Weekday</v>
      </c>
      <c r="D185" s="18">
        <v>41.67</v>
      </c>
      <c r="E185" s="18">
        <v>63.1</v>
      </c>
      <c r="F185" s="18">
        <v>11</v>
      </c>
      <c r="G185" s="44">
        <v>0.83418981481481491</v>
      </c>
      <c r="H185" s="43">
        <f t="shared" si="42"/>
        <v>0.83418981481481491</v>
      </c>
      <c r="I185" s="29">
        <f>'Daily Data'!E189</f>
        <v>13.7</v>
      </c>
      <c r="J185" s="29">
        <f>'Daily Data'!J189</f>
        <v>39</v>
      </c>
      <c r="K185" s="18">
        <v>100</v>
      </c>
      <c r="L185" s="35">
        <f>IF('Daily Data'!G189&lt;0.25, 0, 'Daily Data'!G189)</f>
        <v>0</v>
      </c>
      <c r="M185" s="10">
        <f t="shared" si="43"/>
        <v>0</v>
      </c>
      <c r="N185" s="26">
        <f t="shared" si="44"/>
        <v>3.1231999999999998</v>
      </c>
      <c r="O185" s="27">
        <f t="shared" si="45"/>
        <v>139</v>
      </c>
      <c r="P185" s="27">
        <f t="shared" si="46"/>
        <v>39</v>
      </c>
      <c r="Q185" s="28">
        <f t="shared" si="47"/>
        <v>0</v>
      </c>
    </row>
    <row r="186" spans="2:17" x14ac:dyDescent="0.35">
      <c r="B186" s="24">
        <v>45030</v>
      </c>
      <c r="C186" s="18" t="str">
        <f>IF(OR('Daily Data'!D190 = "Tuesday", 'Daily Data'!D190 = "Wednesday", 'Daily Data'!D190 = "Thursday", 'Daily Data'!D190 = "Friday"), "Weekday", 'Daily Data'!D190)</f>
        <v>Weekday</v>
      </c>
      <c r="D186" s="18">
        <v>50</v>
      </c>
      <c r="E186" s="18">
        <v>81.2</v>
      </c>
      <c r="F186" s="18">
        <v>5.9</v>
      </c>
      <c r="G186" s="44">
        <v>0.8354166666666667</v>
      </c>
      <c r="H186" s="43">
        <f t="shared" si="42"/>
        <v>0.8354166666666667</v>
      </c>
      <c r="I186" s="29">
        <f>'Daily Data'!E190</f>
        <v>7.4</v>
      </c>
      <c r="J186" s="29">
        <f>'Daily Data'!J190</f>
        <v>98</v>
      </c>
      <c r="K186" s="18">
        <v>100</v>
      </c>
      <c r="L186" s="35">
        <f>IF('Daily Data'!G190&lt;0.25, 0, 'Daily Data'!G190)</f>
        <v>2.2999999999999998</v>
      </c>
      <c r="M186" s="10">
        <f t="shared" si="43"/>
        <v>22.460937499999996</v>
      </c>
      <c r="N186" s="26">
        <f t="shared" si="44"/>
        <v>1.2524000000000002</v>
      </c>
      <c r="O186" s="27">
        <f t="shared" si="45"/>
        <v>175.5390625</v>
      </c>
      <c r="P186" s="27">
        <f t="shared" si="46"/>
        <v>75.5390625</v>
      </c>
      <c r="Q186" s="28">
        <f t="shared" si="47"/>
        <v>0.22999999999999998</v>
      </c>
    </row>
    <row r="187" spans="2:17" x14ac:dyDescent="0.35">
      <c r="B187" s="24">
        <v>45031</v>
      </c>
      <c r="C187" s="18" t="str">
        <f>IF(OR('Daily Data'!D191 = "Tuesday", 'Daily Data'!D191 = "Wednesday", 'Daily Data'!D191 = "Thursday", 'Daily Data'!D191 = "Friday"), "Weekday", 'Daily Data'!D191)</f>
        <v>Saturday</v>
      </c>
      <c r="D187" s="18">
        <v>20.83</v>
      </c>
      <c r="E187" s="18">
        <v>71.7</v>
      </c>
      <c r="F187" s="18">
        <v>10.199999999999999</v>
      </c>
      <c r="G187" s="44">
        <v>0.83665509259259263</v>
      </c>
      <c r="H187" s="43">
        <f t="shared" si="42"/>
        <v>0.83665509259259263</v>
      </c>
      <c r="I187" s="29">
        <f>'Daily Data'!E191</f>
        <v>13.3</v>
      </c>
      <c r="J187" s="29">
        <f>'Daily Data'!J191</f>
        <v>60</v>
      </c>
      <c r="K187" s="18">
        <v>99</v>
      </c>
      <c r="L187" s="35">
        <f>IF('Daily Data'!G191&lt;0.25, 0, 'Daily Data'!G191)</f>
        <v>0.3</v>
      </c>
      <c r="M187" s="10">
        <f t="shared" si="43"/>
        <v>2.9296875</v>
      </c>
      <c r="N187" s="26">
        <f t="shared" si="44"/>
        <v>1.9968000000000001</v>
      </c>
      <c r="O187" s="27">
        <f t="shared" si="45"/>
        <v>160.99999999999997</v>
      </c>
      <c r="P187" s="27">
        <f t="shared" si="46"/>
        <v>61</v>
      </c>
      <c r="Q187" s="28">
        <f t="shared" si="47"/>
        <v>0.03</v>
      </c>
    </row>
    <row r="188" spans="2:17" x14ac:dyDescent="0.35">
      <c r="B188" s="24">
        <v>45032</v>
      </c>
      <c r="C188" s="18" t="str">
        <f>IF(OR('Daily Data'!D192 = "Tuesday", 'Daily Data'!D192 = "Wednesday", 'Daily Data'!D192 = "Thursday", 'Daily Data'!D192 = "Friday"), "Weekday", 'Daily Data'!D192)</f>
        <v>Sunday</v>
      </c>
      <c r="D188" s="18">
        <v>16.670000000000002</v>
      </c>
      <c r="E188" s="18">
        <v>89.2</v>
      </c>
      <c r="F188" s="18">
        <v>7.7</v>
      </c>
      <c r="G188" s="44">
        <v>0.83789351851851857</v>
      </c>
      <c r="H188" s="43">
        <f t="shared" si="42"/>
        <v>0.83789351851851857</v>
      </c>
      <c r="I188" s="29">
        <f>'Daily Data'!E192</f>
        <v>7.5</v>
      </c>
      <c r="J188" s="29">
        <f>'Daily Data'!J192</f>
        <v>98</v>
      </c>
      <c r="K188" s="18">
        <v>100</v>
      </c>
      <c r="L188" s="35">
        <f>IF('Daily Data'!G192&lt;0.25, 0, 'Daily Data'!G192)</f>
        <v>1.8</v>
      </c>
      <c r="M188" s="10">
        <f t="shared" si="43"/>
        <v>17.578125</v>
      </c>
      <c r="N188" s="26">
        <f t="shared" si="44"/>
        <v>1.0024000000000002</v>
      </c>
      <c r="O188" s="27">
        <f t="shared" si="45"/>
        <v>180.421875</v>
      </c>
      <c r="P188" s="27">
        <f t="shared" si="46"/>
        <v>80.421875</v>
      </c>
      <c r="Q188" s="28">
        <f t="shared" si="47"/>
        <v>0.18000000000000002</v>
      </c>
    </row>
    <row r="189" spans="2:17" x14ac:dyDescent="0.35">
      <c r="B189" s="24">
        <v>45033</v>
      </c>
      <c r="C189" s="18" t="str">
        <f>IF(OR('Daily Data'!D193 = "Tuesday", 'Daily Data'!D193 = "Wednesday", 'Daily Data'!D193 = "Thursday", 'Daily Data'!D193 = "Friday"), "Weekday", 'Daily Data'!D193)</f>
        <v>Monday</v>
      </c>
      <c r="D189" s="18">
        <v>12.5</v>
      </c>
      <c r="E189" s="18">
        <v>73.3</v>
      </c>
      <c r="F189" s="18">
        <v>11.7</v>
      </c>
      <c r="G189" s="44">
        <v>0.83912037037037035</v>
      </c>
      <c r="H189" s="43">
        <f t="shared" si="42"/>
        <v>0.83912037037037035</v>
      </c>
      <c r="I189" s="29">
        <f>'Daily Data'!E193</f>
        <v>11.7</v>
      </c>
      <c r="J189" s="29">
        <f>'Daily Data'!J193</f>
        <v>80</v>
      </c>
      <c r="K189" s="18">
        <v>99</v>
      </c>
      <c r="L189" s="35">
        <f>IF('Daily Data'!G193&lt;0.25, 0, 'Daily Data'!G193)</f>
        <v>0</v>
      </c>
      <c r="M189" s="10">
        <f t="shared" si="43"/>
        <v>0</v>
      </c>
      <c r="N189" s="26">
        <f t="shared" si="44"/>
        <v>0.9728</v>
      </c>
      <c r="O189" s="27">
        <f t="shared" si="45"/>
        <v>181</v>
      </c>
      <c r="P189" s="27">
        <f t="shared" si="46"/>
        <v>81</v>
      </c>
      <c r="Q189" s="28">
        <f t="shared" si="47"/>
        <v>2.5343999999999998E-2</v>
      </c>
    </row>
    <row r="190" spans="2:17" x14ac:dyDescent="0.35">
      <c r="B190" s="24">
        <v>45034</v>
      </c>
      <c r="C190" s="18" t="str">
        <f>IF(OR('Daily Data'!D194 = "Tuesday", 'Daily Data'!D194 = "Wednesday", 'Daily Data'!D194 = "Thursday", 'Daily Data'!D194 = "Friday"), "Weekday", 'Daily Data'!D194)</f>
        <v>Weekday</v>
      </c>
      <c r="D190" s="18">
        <v>0</v>
      </c>
      <c r="E190" s="18">
        <v>59</v>
      </c>
      <c r="F190" s="18">
        <v>21.5</v>
      </c>
      <c r="G190" s="44">
        <v>0.84035879629629628</v>
      </c>
      <c r="H190" s="43">
        <f t="shared" si="42"/>
        <v>0.84035879629629628</v>
      </c>
      <c r="I190" s="29">
        <f>'Daily Data'!E194</f>
        <v>21.1</v>
      </c>
      <c r="J190" s="29">
        <f>'Daily Data'!J194</f>
        <v>22</v>
      </c>
      <c r="K190" s="18">
        <v>100</v>
      </c>
      <c r="L190" s="35">
        <f>IF('Daily Data'!G194&lt;0.25, 0, 'Daily Data'!G194)</f>
        <v>1.2</v>
      </c>
      <c r="M190" s="10">
        <f t="shared" si="43"/>
        <v>11.71875</v>
      </c>
      <c r="N190" s="26">
        <f t="shared" si="44"/>
        <v>4.5936000000000003</v>
      </c>
      <c r="O190" s="27">
        <f t="shared" si="45"/>
        <v>110.28125</v>
      </c>
      <c r="P190" s="27">
        <f t="shared" si="46"/>
        <v>10.28125</v>
      </c>
      <c r="Q190" s="28">
        <f t="shared" si="47"/>
        <v>0.12</v>
      </c>
    </row>
    <row r="191" spans="2:17" x14ac:dyDescent="0.35">
      <c r="B191" s="24">
        <v>45035</v>
      </c>
      <c r="C191" s="18" t="str">
        <f>IF(OR('Daily Data'!D195 = "Tuesday", 'Daily Data'!D195 = "Wednesday", 'Daily Data'!D195 = "Thursday", 'Daily Data'!D195 = "Friday"), "Weekday", 'Daily Data'!D195)</f>
        <v>Weekday</v>
      </c>
      <c r="D191" s="18">
        <v>0</v>
      </c>
      <c r="E191" s="18">
        <v>57.4</v>
      </c>
      <c r="F191" s="18">
        <v>15.2</v>
      </c>
      <c r="G191" s="44">
        <v>0.84158564814814818</v>
      </c>
      <c r="H191" s="43">
        <f t="shared" si="42"/>
        <v>0.84158564814814818</v>
      </c>
      <c r="I191" s="29">
        <f>'Daily Data'!E195</f>
        <v>16.7</v>
      </c>
      <c r="J191" s="29">
        <f>'Daily Data'!J195</f>
        <v>35</v>
      </c>
      <c r="K191" s="18">
        <v>100</v>
      </c>
      <c r="L191" s="35">
        <f>IF('Daily Data'!G195&lt;0.25, 0, 'Daily Data'!G195)</f>
        <v>1.2</v>
      </c>
      <c r="M191" s="10">
        <f t="shared" si="43"/>
        <v>11.71875</v>
      </c>
      <c r="N191" s="26">
        <f t="shared" si="44"/>
        <v>3.9279999999999999</v>
      </c>
      <c r="O191" s="27">
        <f t="shared" si="45"/>
        <v>123.28125</v>
      </c>
      <c r="P191" s="27">
        <f t="shared" si="46"/>
        <v>23.28125</v>
      </c>
      <c r="Q191" s="28">
        <f t="shared" si="47"/>
        <v>0.12</v>
      </c>
    </row>
    <row r="192" spans="2:17" x14ac:dyDescent="0.35">
      <c r="B192" s="24">
        <v>45036</v>
      </c>
      <c r="C192" s="18" t="str">
        <f>IF(OR('Daily Data'!D196 = "Tuesday", 'Daily Data'!D196 = "Wednesday", 'Daily Data'!D196 = "Thursday", 'Daily Data'!D196 = "Friday"), "Weekday", 'Daily Data'!D196)</f>
        <v>Weekday</v>
      </c>
      <c r="D192" s="18">
        <v>8.33</v>
      </c>
      <c r="E192" s="18">
        <v>42.9</v>
      </c>
      <c r="F192" s="18">
        <v>24.2</v>
      </c>
      <c r="G192" s="44">
        <v>0.84282407407407411</v>
      </c>
      <c r="H192" s="43">
        <f t="shared" si="42"/>
        <v>0.84282407407407411</v>
      </c>
      <c r="I192" s="29">
        <f>'Daily Data'!E196</f>
        <v>22.8</v>
      </c>
      <c r="J192" s="29">
        <f>'Daily Data'!J196</f>
        <v>22</v>
      </c>
      <c r="K192" s="18">
        <v>100</v>
      </c>
      <c r="L192" s="35">
        <f>IF('Daily Data'!G196&lt;0.25, 0, 'Daily Data'!G196)</f>
        <v>5</v>
      </c>
      <c r="M192" s="10">
        <f t="shared" si="43"/>
        <v>48.828125</v>
      </c>
      <c r="N192" s="26">
        <f t="shared" si="44"/>
        <v>5.12</v>
      </c>
      <c r="O192" s="27">
        <f t="shared" si="45"/>
        <v>100</v>
      </c>
      <c r="P192" s="27">
        <f t="shared" si="46"/>
        <v>0</v>
      </c>
      <c r="Q192" s="28">
        <f t="shared" si="47"/>
        <v>0.5</v>
      </c>
    </row>
    <row r="193" spans="2:17" x14ac:dyDescent="0.35">
      <c r="B193" s="24">
        <v>45037</v>
      </c>
      <c r="C193" s="18" t="str">
        <f>IF(OR('Daily Data'!D197 = "Tuesday", 'Daily Data'!D197 = "Wednesday", 'Daily Data'!D197 = "Thursday", 'Daily Data'!D197 = "Friday"), "Weekday", 'Daily Data'!D197)</f>
        <v>Weekday</v>
      </c>
      <c r="D193" s="18">
        <v>58.33</v>
      </c>
      <c r="E193" s="18">
        <v>81.599999999999994</v>
      </c>
      <c r="F193" s="18">
        <v>9</v>
      </c>
      <c r="G193" s="44">
        <v>0.8440509259259259</v>
      </c>
      <c r="H193" s="43">
        <f t="shared" si="42"/>
        <v>0.8440509259259259</v>
      </c>
      <c r="I193" s="29">
        <f>'Daily Data'!E197</f>
        <v>7.3</v>
      </c>
      <c r="J193" s="29">
        <f>'Daily Data'!J197</f>
        <v>78</v>
      </c>
      <c r="K193" s="18">
        <v>100</v>
      </c>
      <c r="L193" s="35">
        <f>IF('Daily Data'!G197&lt;0.25, 0, 'Daily Data'!G197)</f>
        <v>1.1000000000000001</v>
      </c>
      <c r="M193" s="10">
        <f t="shared" si="43"/>
        <v>10.742187500000002</v>
      </c>
      <c r="N193" s="26">
        <f t="shared" si="44"/>
        <v>1.6764000000000001</v>
      </c>
      <c r="O193" s="27">
        <f t="shared" si="45"/>
        <v>167.25781250000003</v>
      </c>
      <c r="P193" s="27">
        <f t="shared" si="46"/>
        <v>67.2578125</v>
      </c>
      <c r="Q193" s="28">
        <f t="shared" si="47"/>
        <v>0.11000000000000001</v>
      </c>
    </row>
    <row r="194" spans="2:17" x14ac:dyDescent="0.35">
      <c r="B194" s="24">
        <v>45038</v>
      </c>
      <c r="C194" s="18" t="str">
        <f>IF(OR('Daily Data'!D198 = "Tuesday", 'Daily Data'!D198 = "Wednesday", 'Daily Data'!D198 = "Thursday", 'Daily Data'!D198 = "Friday"), "Weekday", 'Daily Data'!D198)</f>
        <v>Saturday</v>
      </c>
      <c r="D194" s="18">
        <v>8.33</v>
      </c>
      <c r="E194" s="18">
        <v>63.3</v>
      </c>
      <c r="F194" s="18">
        <v>14.2</v>
      </c>
      <c r="G194" s="44">
        <v>0.84527777777777768</v>
      </c>
      <c r="H194" s="43">
        <f t="shared" si="42"/>
        <v>0.84527777777777768</v>
      </c>
      <c r="I194" s="29">
        <f>'Daily Data'!E198</f>
        <v>16.600000000000001</v>
      </c>
      <c r="J194" s="29">
        <f>'Daily Data'!J198</f>
        <v>24</v>
      </c>
      <c r="K194" s="18">
        <v>100</v>
      </c>
      <c r="L194" s="35">
        <f>IF('Daily Data'!G198&lt;0.25, 0, 'Daily Data'!G198)</f>
        <v>0.6</v>
      </c>
      <c r="M194" s="10">
        <f t="shared" si="43"/>
        <v>5.859375</v>
      </c>
      <c r="N194" s="26">
        <f t="shared" si="44"/>
        <v>4.1912000000000003</v>
      </c>
      <c r="O194" s="27">
        <f t="shared" si="45"/>
        <v>118.140625</v>
      </c>
      <c r="P194" s="27">
        <f t="shared" si="46"/>
        <v>18.140625</v>
      </c>
      <c r="Q194" s="28">
        <f t="shared" si="47"/>
        <v>0.06</v>
      </c>
    </row>
    <row r="195" spans="2:17" x14ac:dyDescent="0.35">
      <c r="B195" s="24">
        <v>45039</v>
      </c>
      <c r="C195" s="18" t="str">
        <f>IF(OR('Daily Data'!D199 = "Tuesday", 'Daily Data'!D199 = "Wednesday", 'Daily Data'!D199 = "Thursday", 'Daily Data'!D199 = "Friday"), "Weekday", 'Daily Data'!D199)</f>
        <v>Sunday</v>
      </c>
      <c r="D195" s="18">
        <v>33.33</v>
      </c>
      <c r="E195" s="18">
        <v>87</v>
      </c>
      <c r="F195" s="18">
        <v>5.9</v>
      </c>
      <c r="G195" s="44">
        <v>0.84650462962962969</v>
      </c>
      <c r="H195" s="43">
        <f t="shared" si="42"/>
        <v>0.84650462962962969</v>
      </c>
      <c r="I195" s="29">
        <f>'Daily Data'!E199</f>
        <v>5.5</v>
      </c>
      <c r="J195" s="29">
        <f>'Daily Data'!J199</f>
        <v>98</v>
      </c>
      <c r="K195" s="18">
        <v>88</v>
      </c>
      <c r="L195" s="35">
        <f>IF('Daily Data'!G199&lt;0.25, 0, 'Daily Data'!G199)</f>
        <v>0</v>
      </c>
      <c r="M195" s="10">
        <f t="shared" si="43"/>
        <v>0</v>
      </c>
      <c r="N195" s="26">
        <f t="shared" si="44"/>
        <v>0</v>
      </c>
      <c r="O195" s="27">
        <f t="shared" si="45"/>
        <v>200</v>
      </c>
      <c r="P195" s="27">
        <f t="shared" si="46"/>
        <v>100</v>
      </c>
      <c r="Q195" s="28">
        <f t="shared" si="47"/>
        <v>0</v>
      </c>
    </row>
    <row r="196" spans="2:17" x14ac:dyDescent="0.35">
      <c r="B196" s="24">
        <v>45040</v>
      </c>
      <c r="C196" s="18" t="str">
        <f>IF(OR('Daily Data'!D200 = "Tuesday", 'Daily Data'!D200 = "Wednesday", 'Daily Data'!D200 = "Thursday", 'Daily Data'!D200 = "Friday"), "Weekday", 'Daily Data'!D200)</f>
        <v>Monday</v>
      </c>
      <c r="D196" s="18">
        <v>12.5</v>
      </c>
      <c r="E196" s="18">
        <v>75.099999999999994</v>
      </c>
      <c r="F196" s="18">
        <v>11.5</v>
      </c>
      <c r="G196" s="44">
        <v>0.84773148148148147</v>
      </c>
      <c r="H196" s="43">
        <f t="shared" si="42"/>
        <v>0.84773148148148147</v>
      </c>
      <c r="I196" s="29">
        <f>'Daily Data'!E200</f>
        <v>11.2</v>
      </c>
      <c r="J196" s="29">
        <f>'Daily Data'!J200</f>
        <v>25</v>
      </c>
      <c r="K196" s="18">
        <v>72</v>
      </c>
      <c r="L196" s="35">
        <f>IF('Daily Data'!G200&lt;0.25, 0, 'Daily Data'!G200)</f>
        <v>0</v>
      </c>
      <c r="M196" s="10">
        <f t="shared" si="43"/>
        <v>0</v>
      </c>
      <c r="N196" s="26">
        <f t="shared" si="44"/>
        <v>2.4064000000000001</v>
      </c>
      <c r="O196" s="27">
        <f t="shared" si="45"/>
        <v>153</v>
      </c>
      <c r="P196" s="27">
        <f t="shared" si="46"/>
        <v>53</v>
      </c>
      <c r="Q196" s="28">
        <f t="shared" si="47"/>
        <v>0.70963199999999993</v>
      </c>
    </row>
    <row r="197" spans="2:17" x14ac:dyDescent="0.35">
      <c r="B197" s="24">
        <v>45041</v>
      </c>
      <c r="C197" s="18" t="str">
        <f>IF(OR('Daily Data'!D201 = "Tuesday", 'Daily Data'!D201 = "Wednesday", 'Daily Data'!D201 = "Thursday", 'Daily Data'!D201 = "Friday"), "Weekday", 'Daily Data'!D201)</f>
        <v>Weekday</v>
      </c>
      <c r="D197" s="18">
        <v>0</v>
      </c>
      <c r="E197" s="18">
        <v>36.4</v>
      </c>
      <c r="F197" s="18">
        <v>23.9</v>
      </c>
      <c r="G197" s="44">
        <v>0.84895833333333337</v>
      </c>
      <c r="H197" s="43">
        <f t="shared" si="42"/>
        <v>0.84895833333333337</v>
      </c>
      <c r="I197" s="29">
        <f>'Daily Data'!E201</f>
        <v>18.3</v>
      </c>
      <c r="J197" s="29">
        <f>'Daily Data'!J201</f>
        <v>22</v>
      </c>
      <c r="K197" s="18">
        <v>100</v>
      </c>
      <c r="L197" s="35">
        <f>IF('Daily Data'!G201&lt;0.25, 0, 'Daily Data'!G201)</f>
        <v>1.9</v>
      </c>
      <c r="M197" s="10">
        <f t="shared" si="43"/>
        <v>18.5546875</v>
      </c>
      <c r="N197" s="26">
        <f t="shared" si="44"/>
        <v>4.9436</v>
      </c>
      <c r="O197" s="27">
        <f t="shared" si="45"/>
        <v>103.4453125</v>
      </c>
      <c r="P197" s="27">
        <f t="shared" si="46"/>
        <v>3.4453125</v>
      </c>
      <c r="Q197" s="28">
        <f t="shared" si="47"/>
        <v>0.19</v>
      </c>
    </row>
    <row r="198" spans="2:17" x14ac:dyDescent="0.35">
      <c r="B198" s="24">
        <v>45042</v>
      </c>
      <c r="C198" s="18" t="str">
        <f>IF(OR('Daily Data'!D202 = "Tuesday", 'Daily Data'!D202 = "Wednesday", 'Daily Data'!D202 = "Thursday", 'Daily Data'!D202 = "Friday"), "Weekday", 'Daily Data'!D202)</f>
        <v>Weekday</v>
      </c>
      <c r="D198" s="18">
        <v>0</v>
      </c>
      <c r="E198" s="18">
        <v>75.8</v>
      </c>
      <c r="F198" s="18">
        <v>15.4</v>
      </c>
      <c r="G198" s="44">
        <v>0.85018518518518515</v>
      </c>
      <c r="H198" s="43">
        <f t="shared" si="42"/>
        <v>0.85018518518518515</v>
      </c>
      <c r="I198" s="29">
        <f>'Daily Data'!E202</f>
        <v>14.8</v>
      </c>
      <c r="J198" s="29">
        <f>'Daily Data'!J202</f>
        <v>51</v>
      </c>
      <c r="K198" s="18">
        <v>100</v>
      </c>
      <c r="L198" s="35">
        <f>IF('Daily Data'!G202&lt;0.25, 0, 'Daily Data'!G202)</f>
        <v>4.7</v>
      </c>
      <c r="M198" s="10">
        <f t="shared" si="43"/>
        <v>45.8984375</v>
      </c>
      <c r="N198" s="26">
        <f t="shared" si="44"/>
        <v>4.8587999999999996</v>
      </c>
      <c r="O198" s="27">
        <f t="shared" si="45"/>
        <v>105.10156250000001</v>
      </c>
      <c r="P198" s="27">
        <f t="shared" si="46"/>
        <v>5.1015625</v>
      </c>
      <c r="Q198" s="28">
        <f t="shared" si="47"/>
        <v>0.47000000000000003</v>
      </c>
    </row>
    <row r="199" spans="2:17" x14ac:dyDescent="0.35">
      <c r="B199" s="24">
        <v>45043</v>
      </c>
      <c r="C199" s="18" t="str">
        <f>IF(OR('Daily Data'!D203 = "Tuesday", 'Daily Data'!D203 = "Wednesday", 'Daily Data'!D203 = "Thursday", 'Daily Data'!D203 = "Friday"), "Weekday", 'Daily Data'!D203)</f>
        <v>Weekday</v>
      </c>
      <c r="D199" s="18">
        <v>29.17</v>
      </c>
      <c r="E199" s="18">
        <v>76.5</v>
      </c>
      <c r="F199" s="18">
        <v>6.8</v>
      </c>
      <c r="G199" s="44">
        <v>0.85141203703703694</v>
      </c>
      <c r="H199" s="43">
        <f t="shared" ref="H199:H245" si="48">G199</f>
        <v>0.85141203703703694</v>
      </c>
      <c r="I199" s="29">
        <f>'Daily Data'!E203</f>
        <v>6.5</v>
      </c>
      <c r="J199" s="29">
        <f>'Daily Data'!J203</f>
        <v>51</v>
      </c>
      <c r="K199" s="18">
        <v>53</v>
      </c>
      <c r="L199" s="35">
        <f>IF('Daily Data'!G203&lt;0.25, 0, 'Daily Data'!G203)</f>
        <v>0</v>
      </c>
      <c r="M199" s="10">
        <f t="shared" ref="M199:M245" si="49">L199*100/10.24</f>
        <v>0</v>
      </c>
      <c r="N199" s="26">
        <f t="shared" ref="N199:N245" si="50">IF(K199=100, (100-P199)*5.12/100, 5.12*0.01*(100-P199))</f>
        <v>0.1024</v>
      </c>
      <c r="O199" s="27">
        <f t="shared" ref="O199:O245" si="51">100*(10.24-N199)/5.12</f>
        <v>198.00000000000003</v>
      </c>
      <c r="P199" s="27">
        <f t="shared" ref="P199:P245" si="52">IF(K199=100,IF((J199-M199)&lt;0, 0, J199-M199),IF(K199&lt;23,100,IF(((100-K199)+J199)&gt;100,100,(100-K199)+J199)))</f>
        <v>98</v>
      </c>
      <c r="Q199" s="28">
        <f t="shared" ref="Q199:Q245" si="53">IF(AND(M199=0,  J199&lt;98),  0.011*(100-K199)*5.12*0.45, L199*0.1)</f>
        <v>1.191168</v>
      </c>
    </row>
    <row r="200" spans="2:17" x14ac:dyDescent="0.35">
      <c r="B200" s="24">
        <v>45044</v>
      </c>
      <c r="C200" s="18" t="str">
        <f>IF(OR('Daily Data'!D204 = "Tuesday", 'Daily Data'!D204 = "Wednesday", 'Daily Data'!D204 = "Thursday", 'Daily Data'!D204 = "Friday"), "Weekday", 'Daily Data'!D204)</f>
        <v>Weekday</v>
      </c>
      <c r="D200" s="18">
        <v>12.5</v>
      </c>
      <c r="E200" s="18">
        <v>80.900000000000006</v>
      </c>
      <c r="F200" s="18">
        <v>5.9</v>
      </c>
      <c r="G200" s="44">
        <v>0.8526273148148148</v>
      </c>
      <c r="H200" s="43">
        <f t="shared" si="48"/>
        <v>0.8526273148148148</v>
      </c>
      <c r="I200" s="29">
        <f>'Daily Data'!E204</f>
        <v>9.6</v>
      </c>
      <c r="J200" s="29">
        <f>'Daily Data'!J204</f>
        <v>51</v>
      </c>
      <c r="K200" s="18">
        <v>100</v>
      </c>
      <c r="L200" s="35">
        <f>IF('Daily Data'!G204&lt;0.25, 0, 'Daily Data'!G204)</f>
        <v>0.4</v>
      </c>
      <c r="M200" s="10">
        <f t="shared" si="49"/>
        <v>3.90625</v>
      </c>
      <c r="N200" s="26">
        <f t="shared" si="50"/>
        <v>2.7088000000000001</v>
      </c>
      <c r="O200" s="27">
        <f t="shared" si="51"/>
        <v>147.09375</v>
      </c>
      <c r="P200" s="27">
        <f t="shared" si="52"/>
        <v>47.09375</v>
      </c>
      <c r="Q200" s="28">
        <f t="shared" si="53"/>
        <v>4.0000000000000008E-2</v>
      </c>
    </row>
    <row r="201" spans="2:17" x14ac:dyDescent="0.35">
      <c r="B201" s="24">
        <v>45045</v>
      </c>
      <c r="C201" s="18" t="str">
        <f>IF(OR('Daily Data'!D205 = "Tuesday", 'Daily Data'!D205 = "Wednesday", 'Daily Data'!D205 = "Thursday", 'Daily Data'!D205 = "Friday"), "Weekday", 'Daily Data'!D205)</f>
        <v>Saturday</v>
      </c>
      <c r="D201" s="18">
        <v>29.17</v>
      </c>
      <c r="E201" s="18">
        <v>65</v>
      </c>
      <c r="F201" s="18">
        <v>19.399999999999999</v>
      </c>
      <c r="G201" s="44">
        <v>0.85384259259259254</v>
      </c>
      <c r="H201" s="43">
        <f t="shared" si="48"/>
        <v>0.85384259259259254</v>
      </c>
      <c r="I201" s="29">
        <f>'Daily Data'!E205</f>
        <v>14.1</v>
      </c>
      <c r="J201" s="29">
        <f>'Daily Data'!J205</f>
        <v>50</v>
      </c>
      <c r="K201" s="18">
        <v>100</v>
      </c>
      <c r="L201" s="35">
        <f>IF('Daily Data'!G205&lt;0.25, 0, 'Daily Data'!G205)</f>
        <v>0.8</v>
      </c>
      <c r="M201" s="10">
        <f t="shared" si="49"/>
        <v>7.8125</v>
      </c>
      <c r="N201" s="26">
        <f t="shared" si="50"/>
        <v>2.96</v>
      </c>
      <c r="O201" s="27">
        <f t="shared" si="51"/>
        <v>142.1875</v>
      </c>
      <c r="P201" s="27">
        <f t="shared" si="52"/>
        <v>42.1875</v>
      </c>
      <c r="Q201" s="28">
        <f t="shared" si="53"/>
        <v>8.0000000000000016E-2</v>
      </c>
    </row>
    <row r="202" spans="2:17" x14ac:dyDescent="0.35">
      <c r="B202" s="24">
        <v>45046</v>
      </c>
      <c r="C202" s="18" t="str">
        <f>IF(OR('Daily Data'!D206 = "Tuesday", 'Daily Data'!D206 = "Wednesday", 'Daily Data'!D206 = "Thursday", 'Daily Data'!D206 = "Friday"), "Weekday", 'Daily Data'!D206)</f>
        <v>Sunday</v>
      </c>
      <c r="D202" s="18">
        <v>50</v>
      </c>
      <c r="E202" s="18">
        <v>66.3</v>
      </c>
      <c r="F202" s="18">
        <v>14.1</v>
      </c>
      <c r="G202" s="44">
        <v>0.8550578703703704</v>
      </c>
      <c r="H202" s="43">
        <f t="shared" si="48"/>
        <v>0.8550578703703704</v>
      </c>
      <c r="I202" s="29">
        <f>'Daily Data'!E206</f>
        <v>13.2</v>
      </c>
      <c r="J202" s="29">
        <f>'Daily Data'!J206</f>
        <v>65</v>
      </c>
      <c r="K202" s="18">
        <v>100</v>
      </c>
      <c r="L202" s="35">
        <f>IF('Daily Data'!G206&lt;0.25, 0, 'Daily Data'!G206)</f>
        <v>1.7</v>
      </c>
      <c r="M202" s="10">
        <f t="shared" si="49"/>
        <v>16.6015625</v>
      </c>
      <c r="N202" s="26">
        <f t="shared" si="50"/>
        <v>2.6419999999999999</v>
      </c>
      <c r="O202" s="27">
        <f t="shared" si="51"/>
        <v>148.3984375</v>
      </c>
      <c r="P202" s="27">
        <f t="shared" si="52"/>
        <v>48.3984375</v>
      </c>
      <c r="Q202" s="28">
        <f t="shared" si="53"/>
        <v>0.17</v>
      </c>
    </row>
    <row r="203" spans="2:17" x14ac:dyDescent="0.35">
      <c r="B203" s="24">
        <v>45047</v>
      </c>
      <c r="C203" s="18" t="str">
        <f>IF(OR('Daily Data'!D207 = "Tuesday", 'Daily Data'!D207 = "Wednesday", 'Daily Data'!D207 = "Thursday", 'Daily Data'!D207 = "Friday"), "Weekday", 'Daily Data'!D207)</f>
        <v>Monday</v>
      </c>
      <c r="D203" s="18">
        <v>16.670000000000002</v>
      </c>
      <c r="E203" s="18">
        <v>62.7</v>
      </c>
      <c r="F203" s="18">
        <v>14.1</v>
      </c>
      <c r="G203" s="44">
        <v>0.85627314814814814</v>
      </c>
      <c r="H203" s="43">
        <f t="shared" si="48"/>
        <v>0.85627314814814814</v>
      </c>
      <c r="I203" s="29">
        <f>'Daily Data'!E207</f>
        <v>15.2</v>
      </c>
      <c r="J203" s="29">
        <f>'Daily Data'!J207</f>
        <v>45</v>
      </c>
      <c r="K203" s="18">
        <v>86</v>
      </c>
      <c r="L203" s="35">
        <f>IF('Daily Data'!G207&lt;0.25, 0, 'Daily Data'!G207)</f>
        <v>0</v>
      </c>
      <c r="M203" s="10">
        <f t="shared" si="49"/>
        <v>0</v>
      </c>
      <c r="N203" s="26">
        <f t="shared" si="50"/>
        <v>2.0992000000000002</v>
      </c>
      <c r="O203" s="27">
        <f t="shared" si="51"/>
        <v>159</v>
      </c>
      <c r="P203" s="27">
        <f t="shared" si="52"/>
        <v>59</v>
      </c>
      <c r="Q203" s="28">
        <f t="shared" si="53"/>
        <v>0.35481599999999996</v>
      </c>
    </row>
    <row r="204" spans="2:17" x14ac:dyDescent="0.35">
      <c r="B204" s="24">
        <v>45048</v>
      </c>
      <c r="C204" s="18" t="str">
        <f>IF(OR('Daily Data'!D208 = "Tuesday", 'Daily Data'!D208 = "Wednesday", 'Daily Data'!D208 = "Thursday", 'Daily Data'!D208 = "Friday"), "Weekday", 'Daily Data'!D208)</f>
        <v>Weekday</v>
      </c>
      <c r="D204" s="18">
        <v>0</v>
      </c>
      <c r="E204" s="18">
        <v>69.599999999999994</v>
      </c>
      <c r="F204" s="18">
        <v>14</v>
      </c>
      <c r="G204" s="44">
        <v>0.85747685185185185</v>
      </c>
      <c r="H204" s="43">
        <f t="shared" si="48"/>
        <v>0.85747685185185185</v>
      </c>
      <c r="I204" s="29">
        <f>'Daily Data'!E208</f>
        <v>14.7</v>
      </c>
      <c r="J204" s="29">
        <f>'Daily Data'!J208</f>
        <v>45</v>
      </c>
      <c r="K204" s="18">
        <v>100</v>
      </c>
      <c r="L204" s="35">
        <f>IF('Daily Data'!G208&lt;0.25, 0, 'Daily Data'!G208)</f>
        <v>4.2</v>
      </c>
      <c r="M204" s="10">
        <f t="shared" si="49"/>
        <v>41.015625</v>
      </c>
      <c r="N204" s="26">
        <f t="shared" si="50"/>
        <v>4.9160000000000004</v>
      </c>
      <c r="O204" s="27">
        <f t="shared" si="51"/>
        <v>103.984375</v>
      </c>
      <c r="P204" s="27">
        <f t="shared" si="52"/>
        <v>3.984375</v>
      </c>
      <c r="Q204" s="28">
        <f t="shared" si="53"/>
        <v>0.42000000000000004</v>
      </c>
    </row>
    <row r="205" spans="2:17" x14ac:dyDescent="0.35">
      <c r="B205" s="24">
        <v>45049</v>
      </c>
      <c r="C205" s="18" t="str">
        <f>IF(OR('Daily Data'!D209 = "Tuesday", 'Daily Data'!D209 = "Wednesday", 'Daily Data'!D209 = "Thursday", 'Daily Data'!D209 = "Friday"), "Weekday", 'Daily Data'!D209)</f>
        <v>Weekday</v>
      </c>
      <c r="D205" s="18">
        <v>4.17</v>
      </c>
      <c r="E205" s="18">
        <v>23.2</v>
      </c>
      <c r="F205" s="18">
        <v>21.1</v>
      </c>
      <c r="G205" s="44">
        <v>0.85868055555555556</v>
      </c>
      <c r="H205" s="43">
        <f t="shared" si="48"/>
        <v>0.85868055555555556</v>
      </c>
      <c r="I205" s="29">
        <f>'Daily Data'!E209</f>
        <v>22.3</v>
      </c>
      <c r="J205" s="29">
        <f>'Daily Data'!J209</f>
        <v>22</v>
      </c>
      <c r="K205" s="18">
        <v>100</v>
      </c>
      <c r="L205" s="35">
        <f>IF('Daily Data'!G209&lt;0.25, 0, 'Daily Data'!G209)</f>
        <v>1.1000000000000001</v>
      </c>
      <c r="M205" s="10">
        <f t="shared" si="49"/>
        <v>10.742187500000002</v>
      </c>
      <c r="N205" s="26">
        <f t="shared" si="50"/>
        <v>4.5436000000000005</v>
      </c>
      <c r="O205" s="27">
        <f t="shared" si="51"/>
        <v>111.2578125</v>
      </c>
      <c r="P205" s="27">
        <f t="shared" si="52"/>
        <v>11.257812499999998</v>
      </c>
      <c r="Q205" s="28">
        <f t="shared" si="53"/>
        <v>0.11000000000000001</v>
      </c>
    </row>
    <row r="206" spans="2:17" x14ac:dyDescent="0.35">
      <c r="B206" s="24">
        <v>45050</v>
      </c>
      <c r="C206" s="18" t="str">
        <f>IF(OR('Daily Data'!D210 = "Tuesday", 'Daily Data'!D210 = "Wednesday", 'Daily Data'!D210 = "Thursday", 'Daily Data'!D210 = "Friday"), "Weekday", 'Daily Data'!D210)</f>
        <v>Weekday</v>
      </c>
      <c r="D206" s="18">
        <v>4.17</v>
      </c>
      <c r="E206" s="18">
        <v>55.8</v>
      </c>
      <c r="F206" s="18">
        <v>20.5</v>
      </c>
      <c r="G206" s="44">
        <v>0.85988425925925915</v>
      </c>
      <c r="H206" s="43">
        <f t="shared" si="48"/>
        <v>0.85988425925925915</v>
      </c>
      <c r="I206" s="29">
        <f>'Daily Data'!E210</f>
        <v>16.7</v>
      </c>
      <c r="J206" s="29">
        <f>'Daily Data'!J210</f>
        <v>22</v>
      </c>
      <c r="K206" s="18">
        <v>100</v>
      </c>
      <c r="L206" s="35">
        <f>IF('Daily Data'!G210&lt;0.25, 0, 'Daily Data'!G210)</f>
        <v>1.3</v>
      </c>
      <c r="M206" s="10">
        <f t="shared" si="49"/>
        <v>12.6953125</v>
      </c>
      <c r="N206" s="26">
        <f t="shared" si="50"/>
        <v>4.6436000000000002</v>
      </c>
      <c r="O206" s="27">
        <f t="shared" si="51"/>
        <v>109.3046875</v>
      </c>
      <c r="P206" s="27">
        <f t="shared" si="52"/>
        <v>9.3046875</v>
      </c>
      <c r="Q206" s="28">
        <f t="shared" si="53"/>
        <v>0.13</v>
      </c>
    </row>
    <row r="207" spans="2:17" x14ac:dyDescent="0.35">
      <c r="B207" s="24">
        <v>45051</v>
      </c>
      <c r="C207" s="18" t="str">
        <f>IF(OR('Daily Data'!D211 = "Tuesday", 'Daily Data'!D211 = "Wednesday", 'Daily Data'!D211 = "Thursday", 'Daily Data'!D211 = "Friday"), "Weekday", 'Daily Data'!D211)</f>
        <v>Weekday</v>
      </c>
      <c r="D207" s="18">
        <v>50</v>
      </c>
      <c r="E207" s="18">
        <v>64.900000000000006</v>
      </c>
      <c r="F207" s="18">
        <v>16.8</v>
      </c>
      <c r="G207" s="44">
        <v>0.86107638888888882</v>
      </c>
      <c r="H207" s="43">
        <f t="shared" si="48"/>
        <v>0.86107638888888882</v>
      </c>
      <c r="I207" s="29">
        <f>'Daily Data'!E211</f>
        <v>15.5</v>
      </c>
      <c r="J207" s="29">
        <f>'Daily Data'!J211</f>
        <v>22</v>
      </c>
      <c r="K207" s="18">
        <v>100</v>
      </c>
      <c r="L207" s="35">
        <f>IF('Daily Data'!G211&lt;0.25, 0, 'Daily Data'!G211)</f>
        <v>0.8</v>
      </c>
      <c r="M207" s="10">
        <f t="shared" si="49"/>
        <v>7.8125</v>
      </c>
      <c r="N207" s="26">
        <f t="shared" si="50"/>
        <v>4.3936000000000002</v>
      </c>
      <c r="O207" s="27">
        <f t="shared" si="51"/>
        <v>114.1875</v>
      </c>
      <c r="P207" s="27">
        <f t="shared" si="52"/>
        <v>14.1875</v>
      </c>
      <c r="Q207" s="28">
        <f t="shared" si="53"/>
        <v>8.0000000000000016E-2</v>
      </c>
    </row>
    <row r="208" spans="2:17" x14ac:dyDescent="0.35">
      <c r="B208" s="24">
        <v>45052</v>
      </c>
      <c r="C208" s="18" t="str">
        <f>IF(OR('Daily Data'!D212 = "Tuesday", 'Daily Data'!D212 = "Wednesday", 'Daily Data'!D212 = "Thursday", 'Daily Data'!D212 = "Friday"), "Weekday", 'Daily Data'!D212)</f>
        <v>Saturday</v>
      </c>
      <c r="D208" s="18">
        <v>62.5</v>
      </c>
      <c r="E208" s="18">
        <v>79.900000000000006</v>
      </c>
      <c r="F208" s="18">
        <v>8.1</v>
      </c>
      <c r="G208" s="44">
        <v>0.86226851851851849</v>
      </c>
      <c r="H208" s="43">
        <f t="shared" si="48"/>
        <v>0.86226851851851849</v>
      </c>
      <c r="I208" s="29">
        <f>'Daily Data'!E212</f>
        <v>9</v>
      </c>
      <c r="J208" s="29">
        <f>'Daily Data'!J212</f>
        <v>70</v>
      </c>
      <c r="K208" s="18">
        <v>86</v>
      </c>
      <c r="L208" s="35">
        <f>IF('Daily Data'!G212&lt;0.25, 0, 'Daily Data'!G212)</f>
        <v>0</v>
      </c>
      <c r="M208" s="10">
        <f t="shared" si="49"/>
        <v>0</v>
      </c>
      <c r="N208" s="26">
        <f t="shared" si="50"/>
        <v>0.81920000000000004</v>
      </c>
      <c r="O208" s="27">
        <f t="shared" si="51"/>
        <v>183.99999999999997</v>
      </c>
      <c r="P208" s="27">
        <f t="shared" si="52"/>
        <v>84</v>
      </c>
      <c r="Q208" s="28">
        <f t="shared" si="53"/>
        <v>0.35481599999999996</v>
      </c>
    </row>
    <row r="209" spans="2:17" x14ac:dyDescent="0.35">
      <c r="B209" s="24">
        <v>45053</v>
      </c>
      <c r="C209" s="18" t="str">
        <f>IF(OR('Daily Data'!D213 = "Tuesday", 'Daily Data'!D213 = "Wednesday", 'Daily Data'!D213 = "Thursday", 'Daily Data'!D213 = "Friday"), "Weekday", 'Daily Data'!D213)</f>
        <v>Sunday</v>
      </c>
      <c r="D209" s="18">
        <v>8.33</v>
      </c>
      <c r="E209" s="18">
        <v>64.8</v>
      </c>
      <c r="F209" s="18">
        <v>19</v>
      </c>
      <c r="G209" s="44">
        <v>0.86344907407407412</v>
      </c>
      <c r="H209" s="43">
        <f t="shared" si="48"/>
        <v>0.86344907407407412</v>
      </c>
      <c r="I209" s="29">
        <f>'Daily Data'!E213</f>
        <v>20.8</v>
      </c>
      <c r="J209" s="29">
        <f>'Daily Data'!J213</f>
        <v>35</v>
      </c>
      <c r="K209" s="18">
        <v>100</v>
      </c>
      <c r="L209" s="35">
        <f>IF('Daily Data'!G213&lt;0.25, 0, 'Daily Data'!G213)</f>
        <v>0.5</v>
      </c>
      <c r="M209" s="10">
        <f t="shared" si="49"/>
        <v>4.8828125</v>
      </c>
      <c r="N209" s="26">
        <f t="shared" si="50"/>
        <v>3.5780000000000003</v>
      </c>
      <c r="O209" s="27">
        <f t="shared" si="51"/>
        <v>130.1171875</v>
      </c>
      <c r="P209" s="27">
        <f t="shared" si="52"/>
        <v>30.1171875</v>
      </c>
      <c r="Q209" s="28">
        <f t="shared" si="53"/>
        <v>0.05</v>
      </c>
    </row>
    <row r="210" spans="2:17" x14ac:dyDescent="0.35">
      <c r="B210" s="24">
        <v>45054</v>
      </c>
      <c r="C210" s="18" t="str">
        <f>IF(OR('Daily Data'!D214 = "Tuesday", 'Daily Data'!D214 = "Wednesday", 'Daily Data'!D214 = "Thursday", 'Daily Data'!D214 = "Friday"), "Weekday", 'Daily Data'!D214)</f>
        <v>Monday</v>
      </c>
      <c r="D210" s="18">
        <v>66.67</v>
      </c>
      <c r="E210" s="18">
        <v>65.5</v>
      </c>
      <c r="F210" s="18">
        <v>4.7</v>
      </c>
      <c r="G210" s="44">
        <v>0.86462962962962964</v>
      </c>
      <c r="H210" s="43">
        <f t="shared" si="48"/>
        <v>0.86462962962962964</v>
      </c>
      <c r="I210" s="29">
        <f>'Daily Data'!E214</f>
        <v>5.8</v>
      </c>
      <c r="J210" s="29">
        <f>'Daily Data'!J214</f>
        <v>98</v>
      </c>
      <c r="K210" s="18">
        <v>100</v>
      </c>
      <c r="L210" s="35">
        <f>IF('Daily Data'!G214&lt;0.25, 0, 'Daily Data'!G214)</f>
        <v>1.1000000000000001</v>
      </c>
      <c r="M210" s="10">
        <f t="shared" si="49"/>
        <v>10.742187500000002</v>
      </c>
      <c r="N210" s="26">
        <f t="shared" si="50"/>
        <v>0.65239999999999998</v>
      </c>
      <c r="O210" s="27">
        <f t="shared" si="51"/>
        <v>187.2578125</v>
      </c>
      <c r="P210" s="27">
        <f t="shared" si="52"/>
        <v>87.2578125</v>
      </c>
      <c r="Q210" s="28">
        <f t="shared" si="53"/>
        <v>0.11000000000000001</v>
      </c>
    </row>
    <row r="211" spans="2:17" x14ac:dyDescent="0.35">
      <c r="B211" s="24">
        <v>45055</v>
      </c>
      <c r="C211" s="18" t="str">
        <f>IF(OR('Daily Data'!D215 = "Tuesday", 'Daily Data'!D215 = "Wednesday", 'Daily Data'!D215 = "Thursday", 'Daily Data'!D215 = "Friday"), "Weekday", 'Daily Data'!D215)</f>
        <v>Weekday</v>
      </c>
      <c r="D211" s="18">
        <v>37.5</v>
      </c>
      <c r="E211" s="18">
        <v>58.2</v>
      </c>
      <c r="F211" s="18">
        <v>9.5</v>
      </c>
      <c r="G211" s="44">
        <v>0.86579861111111101</v>
      </c>
      <c r="H211" s="43">
        <f t="shared" si="48"/>
        <v>0.86579861111111101</v>
      </c>
      <c r="I211" s="29">
        <f>'Daily Data'!E215</f>
        <v>12.8</v>
      </c>
      <c r="J211" s="29">
        <f>'Daily Data'!J215</f>
        <v>50</v>
      </c>
      <c r="K211" s="18">
        <v>93</v>
      </c>
      <c r="L211" s="35">
        <f>IF('Daily Data'!G215&lt;0.25, 0, 'Daily Data'!G215)</f>
        <v>0</v>
      </c>
      <c r="M211" s="10">
        <f t="shared" si="49"/>
        <v>0</v>
      </c>
      <c r="N211" s="26">
        <f t="shared" si="50"/>
        <v>2.2016</v>
      </c>
      <c r="O211" s="27">
        <f t="shared" si="51"/>
        <v>156.99999999999997</v>
      </c>
      <c r="P211" s="27">
        <f t="shared" si="52"/>
        <v>57</v>
      </c>
      <c r="Q211" s="28">
        <f t="shared" si="53"/>
        <v>0.17740799999999998</v>
      </c>
    </row>
    <row r="212" spans="2:17" x14ac:dyDescent="0.35">
      <c r="B212" s="24">
        <v>45056</v>
      </c>
      <c r="C212" s="18" t="str">
        <f>IF(OR('Daily Data'!D216 = "Tuesday", 'Daily Data'!D216 = "Wednesday", 'Daily Data'!D216 = "Thursday", 'Daily Data'!D216 = "Friday"), "Weekday", 'Daily Data'!D216)</f>
        <v>Weekday</v>
      </c>
      <c r="D212" s="18">
        <v>41.67</v>
      </c>
      <c r="E212" s="18">
        <v>40.799999999999997</v>
      </c>
      <c r="F212" s="18">
        <v>17.3</v>
      </c>
      <c r="G212" s="44">
        <v>0.86695601851851845</v>
      </c>
      <c r="H212" s="43">
        <f t="shared" si="48"/>
        <v>0.86695601851851845</v>
      </c>
      <c r="I212" s="29">
        <f>'Daily Data'!E216</f>
        <v>13.8</v>
      </c>
      <c r="J212" s="29">
        <f>'Daily Data'!J216</f>
        <v>22</v>
      </c>
      <c r="K212" s="18">
        <v>49</v>
      </c>
      <c r="L212" s="35">
        <f>IF('Daily Data'!G216&lt;0.25, 0, 'Daily Data'!G216)</f>
        <v>0</v>
      </c>
      <c r="M212" s="10">
        <f t="shared" si="49"/>
        <v>0</v>
      </c>
      <c r="N212" s="26">
        <f t="shared" si="50"/>
        <v>1.3824000000000001</v>
      </c>
      <c r="O212" s="27">
        <f t="shared" si="51"/>
        <v>173</v>
      </c>
      <c r="P212" s="27">
        <f t="shared" si="52"/>
        <v>73</v>
      </c>
      <c r="Q212" s="28">
        <f t="shared" si="53"/>
        <v>1.2925439999999999</v>
      </c>
    </row>
    <row r="213" spans="2:17" x14ac:dyDescent="0.35">
      <c r="B213" s="24">
        <v>45057</v>
      </c>
      <c r="C213" s="18" t="str">
        <f>IF(OR('Daily Data'!D217 = "Tuesday", 'Daily Data'!D217 = "Wednesday", 'Daily Data'!D217 = "Thursday", 'Daily Data'!D217 = "Friday"), "Weekday", 'Daily Data'!D217)</f>
        <v>Weekday</v>
      </c>
      <c r="D213" s="18">
        <v>45.83</v>
      </c>
      <c r="E213" s="18">
        <v>65.599999999999994</v>
      </c>
      <c r="F213" s="18">
        <v>13.2</v>
      </c>
      <c r="G213" s="44">
        <v>0.86811342592592589</v>
      </c>
      <c r="H213" s="43">
        <f t="shared" si="48"/>
        <v>0.86811342592592589</v>
      </c>
      <c r="I213" s="29">
        <f>'Daily Data'!E217</f>
        <v>15.9</v>
      </c>
      <c r="J213" s="29">
        <f>'Daily Data'!J217</f>
        <v>82</v>
      </c>
      <c r="K213" s="18">
        <v>100</v>
      </c>
      <c r="L213" s="35">
        <f>IF('Daily Data'!G217&lt;0.25, 0, 'Daily Data'!G217)</f>
        <v>5.2</v>
      </c>
      <c r="M213" s="10">
        <f t="shared" si="49"/>
        <v>50.78125</v>
      </c>
      <c r="N213" s="26">
        <f t="shared" si="50"/>
        <v>3.5216000000000003</v>
      </c>
      <c r="O213" s="27">
        <f t="shared" si="51"/>
        <v>131.21875</v>
      </c>
      <c r="P213" s="27">
        <f t="shared" si="52"/>
        <v>31.21875</v>
      </c>
      <c r="Q213" s="28">
        <f t="shared" si="53"/>
        <v>0.52</v>
      </c>
    </row>
    <row r="214" spans="2:17" x14ac:dyDescent="0.35">
      <c r="B214" s="24">
        <v>45058</v>
      </c>
      <c r="C214" s="18" t="str">
        <f>IF(OR('Daily Data'!D218 = "Tuesday", 'Daily Data'!D218 = "Wednesday", 'Daily Data'!D218 = "Thursday", 'Daily Data'!D218 = "Friday"), "Weekday", 'Daily Data'!D218)</f>
        <v>Weekday</v>
      </c>
      <c r="D214" s="18">
        <v>0</v>
      </c>
      <c r="E214" s="18">
        <v>86.4</v>
      </c>
      <c r="F214" s="18">
        <v>6.6</v>
      </c>
      <c r="G214" s="44">
        <v>0.86925925925925929</v>
      </c>
      <c r="H214" s="43">
        <f t="shared" si="48"/>
        <v>0.86925925925925929</v>
      </c>
      <c r="I214" s="29">
        <f>'Daily Data'!E218</f>
        <v>8.5</v>
      </c>
      <c r="J214" s="29">
        <f>'Daily Data'!J218</f>
        <v>22</v>
      </c>
      <c r="K214" s="18">
        <v>49</v>
      </c>
      <c r="L214" s="35">
        <f>IF('Daily Data'!G218&lt;0.25, 0, 'Daily Data'!G218)</f>
        <v>0</v>
      </c>
      <c r="M214" s="10">
        <f t="shared" si="49"/>
        <v>0</v>
      </c>
      <c r="N214" s="26">
        <f t="shared" si="50"/>
        <v>1.3824000000000001</v>
      </c>
      <c r="O214" s="27">
        <f t="shared" si="51"/>
        <v>173</v>
      </c>
      <c r="P214" s="27">
        <f t="shared" si="52"/>
        <v>73</v>
      </c>
      <c r="Q214" s="28">
        <f t="shared" si="53"/>
        <v>1.2925439999999999</v>
      </c>
    </row>
    <row r="215" spans="2:17" x14ac:dyDescent="0.35">
      <c r="B215" s="24">
        <v>45059</v>
      </c>
      <c r="C215" s="18" t="str">
        <f>IF(OR('Daily Data'!D219 = "Tuesday", 'Daily Data'!D219 = "Wednesday", 'Daily Data'!D219 = "Thursday", 'Daily Data'!D219 = "Friday"), "Weekday", 'Daily Data'!D219)</f>
        <v>Saturday</v>
      </c>
      <c r="D215" s="18">
        <v>0</v>
      </c>
      <c r="E215" s="18">
        <v>62.2</v>
      </c>
      <c r="F215" s="18">
        <v>19</v>
      </c>
      <c r="G215" s="44">
        <v>0.87039351851851843</v>
      </c>
      <c r="H215" s="43">
        <f t="shared" si="48"/>
        <v>0.87039351851851843</v>
      </c>
      <c r="I215" s="29">
        <f>'Daily Data'!E219</f>
        <v>20.3</v>
      </c>
      <c r="J215" s="29">
        <f>'Daily Data'!J219</f>
        <v>22</v>
      </c>
      <c r="K215" s="18">
        <v>100</v>
      </c>
      <c r="L215" s="35">
        <f>IF('Daily Data'!G219&lt;0.25, 0, 'Daily Data'!G219)</f>
        <v>1.1000000000000001</v>
      </c>
      <c r="M215" s="10">
        <f t="shared" si="49"/>
        <v>10.742187500000002</v>
      </c>
      <c r="N215" s="26">
        <f t="shared" si="50"/>
        <v>4.5436000000000005</v>
      </c>
      <c r="O215" s="27">
        <f t="shared" si="51"/>
        <v>111.2578125</v>
      </c>
      <c r="P215" s="27">
        <f t="shared" si="52"/>
        <v>11.257812499999998</v>
      </c>
      <c r="Q215" s="28">
        <f t="shared" si="53"/>
        <v>0.11000000000000001</v>
      </c>
    </row>
    <row r="216" spans="2:17" x14ac:dyDescent="0.35">
      <c r="B216" s="24">
        <v>45060</v>
      </c>
      <c r="C216" s="18" t="str">
        <f>IF(OR('Daily Data'!D220 = "Tuesday", 'Daily Data'!D220 = "Wednesday", 'Daily Data'!D220 = "Thursday", 'Daily Data'!D220 = "Friday"), "Weekday", 'Daily Data'!D220)</f>
        <v>Sunday</v>
      </c>
      <c r="D216" s="18">
        <v>8.33</v>
      </c>
      <c r="E216" s="18">
        <v>69.099999999999994</v>
      </c>
      <c r="F216" s="18">
        <v>19</v>
      </c>
      <c r="G216" s="44">
        <v>0.87151620370370375</v>
      </c>
      <c r="H216" s="43">
        <f t="shared" si="48"/>
        <v>0.87151620370370375</v>
      </c>
      <c r="I216" s="29">
        <f>'Daily Data'!E220</f>
        <v>18.7</v>
      </c>
      <c r="J216" s="29">
        <f>'Daily Data'!J220</f>
        <v>22</v>
      </c>
      <c r="K216" s="18">
        <v>98</v>
      </c>
      <c r="L216" s="35">
        <f>IF('Daily Data'!G220&lt;0.25, 0, 'Daily Data'!G220)</f>
        <v>0</v>
      </c>
      <c r="M216" s="10">
        <f t="shared" si="49"/>
        <v>0</v>
      </c>
      <c r="N216" s="26">
        <f t="shared" si="50"/>
        <v>3.8912</v>
      </c>
      <c r="O216" s="27">
        <f t="shared" si="51"/>
        <v>124.00000000000001</v>
      </c>
      <c r="P216" s="27">
        <f t="shared" si="52"/>
        <v>24</v>
      </c>
      <c r="Q216" s="28">
        <f t="shared" si="53"/>
        <v>5.0687999999999997E-2</v>
      </c>
    </row>
    <row r="217" spans="2:17" x14ac:dyDescent="0.35">
      <c r="B217" s="24">
        <v>45061</v>
      </c>
      <c r="C217" s="18" t="str">
        <f>IF(OR('Daily Data'!D221 = "Tuesday", 'Daily Data'!D221 = "Wednesday", 'Daily Data'!D221 = "Thursday", 'Daily Data'!D221 = "Friday"), "Weekday", 'Daily Data'!D221)</f>
        <v>Monday</v>
      </c>
      <c r="D217" s="18">
        <v>8.33</v>
      </c>
      <c r="E217" s="18">
        <v>51.1</v>
      </c>
      <c r="F217" s="18">
        <v>28</v>
      </c>
      <c r="G217" s="44">
        <v>0.87263888888888896</v>
      </c>
      <c r="H217" s="43">
        <f t="shared" si="48"/>
        <v>0.87263888888888896</v>
      </c>
      <c r="I217" s="29">
        <f>'Daily Data'!E221</f>
        <v>21.8</v>
      </c>
      <c r="J217" s="29">
        <f>'Daily Data'!J221</f>
        <v>22</v>
      </c>
      <c r="K217" s="18">
        <v>76</v>
      </c>
      <c r="L217" s="35">
        <f>IF('Daily Data'!G221&lt;0.25, 0, 'Daily Data'!G221)</f>
        <v>0</v>
      </c>
      <c r="M217" s="10">
        <f t="shared" si="49"/>
        <v>0</v>
      </c>
      <c r="N217" s="26">
        <f t="shared" si="50"/>
        <v>2.7648000000000001</v>
      </c>
      <c r="O217" s="27">
        <f t="shared" si="51"/>
        <v>146</v>
      </c>
      <c r="P217" s="27">
        <f t="shared" si="52"/>
        <v>46</v>
      </c>
      <c r="Q217" s="28">
        <f t="shared" si="53"/>
        <v>0.60825600000000002</v>
      </c>
    </row>
    <row r="218" spans="2:17" x14ac:dyDescent="0.35">
      <c r="B218" s="24">
        <v>45062</v>
      </c>
      <c r="C218" s="18" t="str">
        <f>IF(OR('Daily Data'!D222 = "Tuesday", 'Daily Data'!D222 = "Wednesday", 'Daily Data'!D222 = "Thursday", 'Daily Data'!D222 = "Friday"), "Weekday", 'Daily Data'!D222)</f>
        <v>Weekday</v>
      </c>
      <c r="D218" s="18">
        <v>0</v>
      </c>
      <c r="E218" s="18">
        <v>31.6</v>
      </c>
      <c r="F218" s="18">
        <v>15.2</v>
      </c>
      <c r="G218" s="44">
        <v>0.87373842592592599</v>
      </c>
      <c r="H218" s="43">
        <f t="shared" si="48"/>
        <v>0.87373842592592599</v>
      </c>
      <c r="I218" s="29">
        <f>'Daily Data'!E222</f>
        <v>19</v>
      </c>
      <c r="J218" s="29">
        <f>'Daily Data'!J222</f>
        <v>22</v>
      </c>
      <c r="K218" s="18">
        <v>69</v>
      </c>
      <c r="L218" s="35">
        <f>IF('Daily Data'!G222&lt;0.25, 0, 'Daily Data'!G222)</f>
        <v>0</v>
      </c>
      <c r="M218" s="10">
        <f t="shared" si="49"/>
        <v>0</v>
      </c>
      <c r="N218" s="26">
        <f t="shared" si="50"/>
        <v>2.4064000000000001</v>
      </c>
      <c r="O218" s="27">
        <f t="shared" si="51"/>
        <v>153</v>
      </c>
      <c r="P218" s="27">
        <f t="shared" si="52"/>
        <v>53</v>
      </c>
      <c r="Q218" s="28">
        <f t="shared" si="53"/>
        <v>0.78566400000000003</v>
      </c>
    </row>
    <row r="219" spans="2:17" x14ac:dyDescent="0.35">
      <c r="B219" s="24">
        <v>45063</v>
      </c>
      <c r="C219" s="18" t="str">
        <f>IF(OR('Daily Data'!D223 = "Tuesday", 'Daily Data'!D223 = "Wednesday", 'Daily Data'!D223 = "Thursday", 'Daily Data'!D223 = "Friday"), "Weekday", 'Daily Data'!D223)</f>
        <v>Weekday</v>
      </c>
      <c r="D219" s="18">
        <v>4.17</v>
      </c>
      <c r="E219" s="18">
        <v>72.2</v>
      </c>
      <c r="F219" s="18">
        <v>13.9</v>
      </c>
      <c r="G219" s="44">
        <v>0.87483796296296301</v>
      </c>
      <c r="H219" s="43">
        <f t="shared" si="48"/>
        <v>0.87483796296296301</v>
      </c>
      <c r="I219" s="29">
        <f>'Daily Data'!E223</f>
        <v>15.5</v>
      </c>
      <c r="J219" s="29">
        <f>'Daily Data'!J223</f>
        <v>22</v>
      </c>
      <c r="K219" s="18">
        <v>85</v>
      </c>
      <c r="L219" s="35">
        <f>IF('Daily Data'!G223&lt;0.25, 0, 'Daily Data'!G223)</f>
        <v>0</v>
      </c>
      <c r="M219" s="10">
        <f t="shared" si="49"/>
        <v>0</v>
      </c>
      <c r="N219" s="26">
        <f t="shared" si="50"/>
        <v>3.2256</v>
      </c>
      <c r="O219" s="27">
        <f t="shared" si="51"/>
        <v>137</v>
      </c>
      <c r="P219" s="27">
        <f t="shared" si="52"/>
        <v>37</v>
      </c>
      <c r="Q219" s="28">
        <f t="shared" si="53"/>
        <v>0.38015999999999994</v>
      </c>
    </row>
    <row r="220" spans="2:17" x14ac:dyDescent="0.35">
      <c r="B220" s="24">
        <v>45064</v>
      </c>
      <c r="C220" s="18" t="str">
        <f>IF(OR('Daily Data'!D224 = "Tuesday", 'Daily Data'!D224 = "Wednesday", 'Daily Data'!D224 = "Thursday", 'Daily Data'!D224 = "Friday"), "Weekday", 'Daily Data'!D224)</f>
        <v>Weekday</v>
      </c>
      <c r="D220" s="18">
        <v>0</v>
      </c>
      <c r="E220" s="18">
        <v>72.400000000000006</v>
      </c>
      <c r="F220" s="18">
        <v>16.5</v>
      </c>
      <c r="G220" s="44">
        <v>0.87591435185185185</v>
      </c>
      <c r="H220" s="43">
        <f t="shared" si="48"/>
        <v>0.87591435185185185</v>
      </c>
      <c r="I220" s="29">
        <f>'Daily Data'!E224</f>
        <v>16.8</v>
      </c>
      <c r="J220" s="29">
        <f>'Daily Data'!J224</f>
        <v>40</v>
      </c>
      <c r="K220" s="18">
        <v>100</v>
      </c>
      <c r="L220" s="35">
        <f>IF('Daily Data'!G224&lt;0.25, 0, 'Daily Data'!G224)</f>
        <v>2.6</v>
      </c>
      <c r="M220" s="10">
        <f t="shared" si="49"/>
        <v>25.390625</v>
      </c>
      <c r="N220" s="26">
        <f>IF(K220=100, (100-P220)*5.12/100, 5.12*0.01*(100-P220))</f>
        <v>4.3719999999999999</v>
      </c>
      <c r="O220" s="27">
        <f t="shared" si="51"/>
        <v>114.60937500000001</v>
      </c>
      <c r="P220" s="27">
        <f>IF(K220=100,IF((J220-M220)&lt;0, 0, J220-M220),IF(K220&lt;23,100,IF(((100-K220)+J220)&gt;100,100,(100-K220)+J220)))</f>
        <v>14.609375</v>
      </c>
      <c r="Q220" s="28">
        <f>IF(AND(M220=0,  J220&lt;98),  0.011*(100-K220)*5.12*0.45, L220*0.1)</f>
        <v>0.26</v>
      </c>
    </row>
    <row r="221" spans="2:17" x14ac:dyDescent="0.35">
      <c r="B221" s="24">
        <v>45065</v>
      </c>
      <c r="C221" s="18" t="str">
        <f>IF(OR('Daily Data'!D225 = "Tuesday", 'Daily Data'!D225 = "Wednesday", 'Daily Data'!D225 = "Thursday", 'Daily Data'!D225 = "Friday"), "Weekday", 'Daily Data'!D225)</f>
        <v>Weekday</v>
      </c>
      <c r="D221" s="18">
        <v>37.5</v>
      </c>
      <c r="E221" s="18">
        <v>72</v>
      </c>
      <c r="F221" s="18">
        <v>12.7</v>
      </c>
      <c r="G221" s="44">
        <v>0.87697916666666664</v>
      </c>
      <c r="H221" s="43">
        <f t="shared" si="48"/>
        <v>0.87697916666666664</v>
      </c>
      <c r="I221" s="29">
        <f>'Daily Data'!E225</f>
        <v>14.9</v>
      </c>
      <c r="J221" s="29">
        <f>'Daily Data'!J225</f>
        <v>40</v>
      </c>
      <c r="K221" s="18">
        <v>70</v>
      </c>
      <c r="L221" s="35">
        <f>IF('Daily Data'!G225&lt;0.25, 0, 'Daily Data'!G225)</f>
        <v>0</v>
      </c>
      <c r="M221" s="10">
        <f t="shared" si="49"/>
        <v>0</v>
      </c>
      <c r="N221" s="26">
        <f>IF(K221=100, (100-P221)*5.12/100, 5.12*0.01*(100-P221))</f>
        <v>1.536</v>
      </c>
      <c r="O221" s="27">
        <f t="shared" si="51"/>
        <v>170.00000000000003</v>
      </c>
      <c r="P221" s="27">
        <f>IF(K221=100,IF((J221-M221)&lt;0, 0, J221-M221),IF(K221&lt;23,100,IF(((100-K221)+J221)&gt;100,100,(100-K221)+J221)))</f>
        <v>70</v>
      </c>
      <c r="Q221" s="28">
        <f>IF(AND(M221=0,  J221&lt;98),  0.011*(100-K221)*5.12*0.45, L221*0.1)</f>
        <v>0.76031999999999988</v>
      </c>
    </row>
    <row r="222" spans="2:17" x14ac:dyDescent="0.35">
      <c r="B222" s="24">
        <v>45066</v>
      </c>
      <c r="C222" s="18" t="str">
        <f>IF(OR('Daily Data'!D226 = "Tuesday", 'Daily Data'!D226 = "Wednesday", 'Daily Data'!D226 = "Thursday", 'Daily Data'!D226 = "Friday"), "Weekday", 'Daily Data'!D226)</f>
        <v>Saturday</v>
      </c>
      <c r="D222" s="18">
        <v>0</v>
      </c>
      <c r="E222" s="18">
        <v>28.2</v>
      </c>
      <c r="F222" s="18">
        <v>26.9</v>
      </c>
      <c r="G222" s="44">
        <v>0.8780324074074074</v>
      </c>
      <c r="H222" s="43">
        <f t="shared" si="48"/>
        <v>0.8780324074074074</v>
      </c>
      <c r="I222" s="29">
        <f>'Daily Data'!E226</f>
        <v>27</v>
      </c>
      <c r="J222" s="29">
        <f>'Daily Data'!J226</f>
        <v>22</v>
      </c>
      <c r="K222" s="18">
        <v>100</v>
      </c>
      <c r="L222" s="35">
        <f>IF('Daily Data'!G226&lt;0.25, 0, 'Daily Data'!G226)</f>
        <v>4.5999999999999996</v>
      </c>
      <c r="M222" s="10">
        <f t="shared" si="49"/>
        <v>44.921874999999993</v>
      </c>
      <c r="N222" s="26">
        <f t="shared" si="50"/>
        <v>5.12</v>
      </c>
      <c r="O222" s="27">
        <f t="shared" si="51"/>
        <v>100</v>
      </c>
      <c r="P222" s="27">
        <f t="shared" si="52"/>
        <v>0</v>
      </c>
      <c r="Q222" s="28">
        <f t="shared" si="53"/>
        <v>0.45999999999999996</v>
      </c>
    </row>
    <row r="223" spans="2:17" x14ac:dyDescent="0.35">
      <c r="B223" s="24">
        <v>45067</v>
      </c>
      <c r="C223" s="18" t="str">
        <f>IF(OR('Daily Data'!D227 = "Tuesday", 'Daily Data'!D227 = "Wednesday", 'Daily Data'!D227 = "Thursday", 'Daily Data'!D227 = "Friday"), "Weekday", 'Daily Data'!D227)</f>
        <v>Sunday</v>
      </c>
      <c r="D223" s="18">
        <v>0</v>
      </c>
      <c r="E223" s="18">
        <v>43</v>
      </c>
      <c r="F223" s="18">
        <v>29.5</v>
      </c>
      <c r="G223" s="44">
        <v>0.87906249999999997</v>
      </c>
      <c r="H223" s="43">
        <f t="shared" si="48"/>
        <v>0.87906249999999997</v>
      </c>
      <c r="I223" s="29">
        <f>'Daily Data'!E227</f>
        <v>25.5</v>
      </c>
      <c r="J223" s="29">
        <f>'Daily Data'!J227</f>
        <v>40</v>
      </c>
      <c r="K223" s="18">
        <v>100</v>
      </c>
      <c r="L223" s="35">
        <f>IF('Daily Data'!G227&lt;0.25, 0, 'Daily Data'!G227)</f>
        <v>4.5</v>
      </c>
      <c r="M223" s="10">
        <f t="shared" si="49"/>
        <v>43.9453125</v>
      </c>
      <c r="N223" s="26">
        <f t="shared" si="50"/>
        <v>5.12</v>
      </c>
      <c r="O223" s="27">
        <f t="shared" si="51"/>
        <v>100</v>
      </c>
      <c r="P223" s="27">
        <f t="shared" si="52"/>
        <v>0</v>
      </c>
      <c r="Q223" s="28">
        <f t="shared" si="53"/>
        <v>0.45</v>
      </c>
    </row>
    <row r="224" spans="2:17" x14ac:dyDescent="0.35">
      <c r="B224" s="24">
        <v>45072</v>
      </c>
      <c r="C224" s="18" t="str">
        <f>IF(OR('Daily Data'!D228 = "Tuesday", 'Daily Data'!D228 = "Wednesday", 'Daily Data'!D228 = "Thursday", 'Daily Data'!D228 = "Friday"), "Weekday", 'Daily Data'!D228)</f>
        <v>Weekday</v>
      </c>
      <c r="D224" s="18">
        <v>0</v>
      </c>
      <c r="E224" s="18">
        <v>35.5</v>
      </c>
      <c r="F224" s="18">
        <v>28.2</v>
      </c>
      <c r="G224" s="44">
        <v>0.88399305555555552</v>
      </c>
      <c r="H224" s="43">
        <f t="shared" si="48"/>
        <v>0.88399305555555552</v>
      </c>
      <c r="I224" s="29">
        <f>'Daily Data'!E228</f>
        <v>26.3</v>
      </c>
      <c r="J224" s="29">
        <f>'Daily Data'!J228</f>
        <v>22</v>
      </c>
      <c r="K224" s="18">
        <v>100</v>
      </c>
      <c r="L224" s="35">
        <f>IF('Daily Data'!G228&lt;0.25, 0, 'Daily Data'!G228)</f>
        <v>4.5999999999999996</v>
      </c>
      <c r="M224" s="10">
        <f t="shared" si="49"/>
        <v>44.921874999999993</v>
      </c>
      <c r="N224" s="26">
        <f t="shared" si="50"/>
        <v>5.12</v>
      </c>
      <c r="O224" s="27">
        <f t="shared" si="51"/>
        <v>100</v>
      </c>
      <c r="P224" s="27">
        <f t="shared" si="52"/>
        <v>0</v>
      </c>
      <c r="Q224" s="28">
        <f t="shared" si="53"/>
        <v>0.45999999999999996</v>
      </c>
    </row>
    <row r="225" spans="2:17" x14ac:dyDescent="0.35">
      <c r="B225" s="24">
        <v>45073</v>
      </c>
      <c r="C225" s="18" t="str">
        <f>IF(OR('Daily Data'!D229 = "Tuesday", 'Daily Data'!D229 = "Wednesday", 'Daily Data'!D229 = "Thursday", 'Daily Data'!D229 = "Friday"), "Weekday", 'Daily Data'!D229)</f>
        <v>Saturday</v>
      </c>
      <c r="D225" s="18">
        <v>0</v>
      </c>
      <c r="E225" s="18">
        <v>1.6</v>
      </c>
      <c r="F225" s="18">
        <v>27.6</v>
      </c>
      <c r="G225" s="44">
        <v>0.8849189814814814</v>
      </c>
      <c r="H225" s="43">
        <f t="shared" si="48"/>
        <v>0.8849189814814814</v>
      </c>
      <c r="I225" s="29">
        <f>'Daily Data'!E229</f>
        <v>27.3</v>
      </c>
      <c r="J225" s="29">
        <f>'Daily Data'!J229</f>
        <v>22</v>
      </c>
      <c r="K225" s="18">
        <v>100</v>
      </c>
      <c r="L225" s="35">
        <f>IF('Daily Data'!G229&lt;0.25, 0, 'Daily Data'!G229)</f>
        <v>8.41</v>
      </c>
      <c r="M225" s="10">
        <f t="shared" si="49"/>
        <v>82.12890625</v>
      </c>
      <c r="N225" s="26">
        <f t="shared" si="50"/>
        <v>5.12</v>
      </c>
      <c r="O225" s="27">
        <f t="shared" si="51"/>
        <v>100</v>
      </c>
      <c r="P225" s="27">
        <f t="shared" si="52"/>
        <v>0</v>
      </c>
      <c r="Q225" s="28">
        <f t="shared" si="53"/>
        <v>0.84100000000000008</v>
      </c>
    </row>
    <row r="226" spans="2:17" x14ac:dyDescent="0.35">
      <c r="B226" s="24">
        <v>45074</v>
      </c>
      <c r="C226" s="18" t="str">
        <f>IF(OR('Daily Data'!D230 = "Tuesday", 'Daily Data'!D230 = "Wednesday", 'Daily Data'!D230 = "Thursday", 'Daily Data'!D230 = "Friday"), "Weekday", 'Daily Data'!D230)</f>
        <v>Sunday</v>
      </c>
      <c r="D226" s="18">
        <v>0</v>
      </c>
      <c r="E226" s="18">
        <v>59.3</v>
      </c>
      <c r="F226" s="18">
        <v>17.600000000000001</v>
      </c>
      <c r="G226" s="44">
        <v>0.88583333333333336</v>
      </c>
      <c r="H226" s="43">
        <f t="shared" si="48"/>
        <v>0.88583333333333336</v>
      </c>
      <c r="I226" s="29">
        <f>'Daily Data'!E230</f>
        <v>15.8</v>
      </c>
      <c r="J226" s="29">
        <f>'Daily Data'!J230</f>
        <v>22</v>
      </c>
      <c r="K226" s="18">
        <v>100</v>
      </c>
      <c r="L226" s="35">
        <f>IF('Daily Data'!G230&lt;0.25, 0, 'Daily Data'!G230)</f>
        <v>0</v>
      </c>
      <c r="M226" s="10">
        <f t="shared" si="49"/>
        <v>0</v>
      </c>
      <c r="N226" s="26">
        <f t="shared" si="50"/>
        <v>3.9936000000000003</v>
      </c>
      <c r="O226" s="27">
        <f t="shared" si="51"/>
        <v>122</v>
      </c>
      <c r="P226" s="27">
        <f t="shared" si="52"/>
        <v>22</v>
      </c>
      <c r="Q226" s="28">
        <f t="shared" si="53"/>
        <v>0</v>
      </c>
    </row>
    <row r="227" spans="2:17" x14ac:dyDescent="0.35">
      <c r="B227" s="24">
        <v>45075</v>
      </c>
      <c r="C227" s="18" t="str">
        <f>IF(OR('Daily Data'!D231 = "Tuesday", 'Daily Data'!D231 = "Wednesday", 'Daily Data'!D231 = "Thursday", 'Daily Data'!D231 = "Friday"), "Weekday", 'Daily Data'!D231)</f>
        <v>Monday</v>
      </c>
      <c r="D227" s="18">
        <v>0</v>
      </c>
      <c r="E227" s="18">
        <v>33.1</v>
      </c>
      <c r="F227" s="18">
        <v>22.2</v>
      </c>
      <c r="G227" s="18">
        <v>0.89203703703703707</v>
      </c>
      <c r="H227" s="43">
        <f t="shared" si="48"/>
        <v>0.89203703703703707</v>
      </c>
      <c r="I227" s="29">
        <f>'Daily Data'!E231</f>
        <v>24.7</v>
      </c>
      <c r="J227" s="29">
        <f>'Daily Data'!J231</f>
        <v>22</v>
      </c>
      <c r="K227" s="18">
        <v>100</v>
      </c>
      <c r="L227" s="35">
        <f>IF('Daily Data'!G231&lt;0.25, 0, 'Daily Data'!G231)</f>
        <v>7.18</v>
      </c>
      <c r="M227" s="10">
        <f t="shared" si="49"/>
        <v>70.1171875</v>
      </c>
      <c r="N227" s="26">
        <f t="shared" si="50"/>
        <v>5.12</v>
      </c>
      <c r="O227" s="27">
        <f t="shared" si="51"/>
        <v>100</v>
      </c>
      <c r="P227" s="27">
        <f t="shared" si="52"/>
        <v>0</v>
      </c>
      <c r="Q227" s="28">
        <f t="shared" si="53"/>
        <v>0.71799999999999997</v>
      </c>
    </row>
    <row r="228" spans="2:17" x14ac:dyDescent="0.35">
      <c r="B228" s="24">
        <v>45076</v>
      </c>
      <c r="C228" s="18" t="str">
        <f>IF(OR('Daily Data'!D232 = "Tuesday", 'Daily Data'!D232 = "Wednesday", 'Daily Data'!D232 = "Thursday", 'Daily Data'!D232 = "Friday"), "Weekday", 'Daily Data'!D232)</f>
        <v>Weekday</v>
      </c>
      <c r="D228" s="18">
        <v>0</v>
      </c>
      <c r="E228" s="18">
        <v>80.7</v>
      </c>
      <c r="F228" s="18">
        <v>12</v>
      </c>
      <c r="G228" s="44">
        <v>0.88758101851851856</v>
      </c>
      <c r="H228" s="43">
        <f t="shared" si="48"/>
        <v>0.88758101851851856</v>
      </c>
      <c r="I228" s="29">
        <f>'Daily Data'!E232</f>
        <v>11.5</v>
      </c>
      <c r="J228" s="29">
        <f>'Daily Data'!J232</f>
        <v>22</v>
      </c>
      <c r="K228" s="18">
        <v>89</v>
      </c>
      <c r="L228" s="35">
        <f>IF('Daily Data'!G232&lt;0.25, 0, 'Daily Data'!G232)</f>
        <v>0</v>
      </c>
      <c r="M228" s="10">
        <f t="shared" si="49"/>
        <v>0</v>
      </c>
      <c r="N228" s="26">
        <f t="shared" si="50"/>
        <v>3.4304000000000001</v>
      </c>
      <c r="O228" s="27">
        <f t="shared" si="51"/>
        <v>132.99999999999997</v>
      </c>
      <c r="P228" s="27">
        <f t="shared" si="52"/>
        <v>33</v>
      </c>
      <c r="Q228" s="28">
        <f t="shared" si="53"/>
        <v>0.27878399999999998</v>
      </c>
    </row>
    <row r="229" spans="2:17" x14ac:dyDescent="0.35">
      <c r="B229" s="24">
        <v>45077</v>
      </c>
      <c r="C229" s="18" t="str">
        <f>IF(OR('Daily Data'!D233 = "Tuesday", 'Daily Data'!D233 = "Wednesday", 'Daily Data'!D233 = "Thursday", 'Daily Data'!D233 = "Friday"), "Weekday", 'Daily Data'!D233)</f>
        <v>Weekday</v>
      </c>
      <c r="D229" s="18">
        <v>29.17</v>
      </c>
      <c r="E229" s="18">
        <v>91</v>
      </c>
      <c r="F229" s="18">
        <v>7.6</v>
      </c>
      <c r="G229" s="44">
        <v>0.8884143518518518</v>
      </c>
      <c r="H229" s="43">
        <f t="shared" si="48"/>
        <v>0.8884143518518518</v>
      </c>
      <c r="I229" s="29">
        <f>'Daily Data'!E233</f>
        <v>7.7</v>
      </c>
      <c r="J229" s="29">
        <f>'Daily Data'!J233</f>
        <v>22</v>
      </c>
      <c r="K229" s="18">
        <v>39</v>
      </c>
      <c r="L229" s="35">
        <f>IF('Daily Data'!G233&lt;0.25, 0, 'Daily Data'!G233)</f>
        <v>0</v>
      </c>
      <c r="M229" s="10">
        <f t="shared" si="49"/>
        <v>0</v>
      </c>
      <c r="N229" s="26">
        <f t="shared" si="50"/>
        <v>0.87040000000000006</v>
      </c>
      <c r="O229" s="27">
        <f t="shared" si="51"/>
        <v>183</v>
      </c>
      <c r="P229" s="27">
        <f t="shared" si="52"/>
        <v>83</v>
      </c>
      <c r="Q229" s="28">
        <f t="shared" si="53"/>
        <v>1.545984</v>
      </c>
    </row>
    <row r="230" spans="2:17" x14ac:dyDescent="0.35">
      <c r="B230" s="24">
        <v>45078</v>
      </c>
      <c r="C230" s="18" t="str">
        <f>IF(OR('Daily Data'!D234 = "Tuesday", 'Daily Data'!D234 = "Wednesday", 'Daily Data'!D234 = "Thursday", 'Daily Data'!D234 = "Friday"), "Weekday", 'Daily Data'!D234)</f>
        <v>Weekday</v>
      </c>
      <c r="D230" s="18">
        <v>0</v>
      </c>
      <c r="E230" s="18">
        <v>90.6</v>
      </c>
      <c r="F230" s="18">
        <v>11.2</v>
      </c>
      <c r="G230" s="44">
        <v>0.88922453703703708</v>
      </c>
      <c r="H230" s="43">
        <f t="shared" si="48"/>
        <v>0.88922453703703708</v>
      </c>
      <c r="I230" s="29">
        <f>'Daily Data'!E234</f>
        <v>11.8</v>
      </c>
      <c r="J230" s="29">
        <f>'Daily Data'!J234</f>
        <v>22</v>
      </c>
      <c r="K230" s="18">
        <v>76</v>
      </c>
      <c r="L230" s="35">
        <f>IF('Daily Data'!G234&lt;0.25, 0, 'Daily Data'!G234)</f>
        <v>0</v>
      </c>
      <c r="M230" s="10">
        <f t="shared" si="49"/>
        <v>0</v>
      </c>
      <c r="N230" s="26">
        <f t="shared" si="50"/>
        <v>2.7648000000000001</v>
      </c>
      <c r="O230" s="27">
        <f t="shared" si="51"/>
        <v>146</v>
      </c>
      <c r="P230" s="27">
        <f t="shared" si="52"/>
        <v>46</v>
      </c>
      <c r="Q230" s="28">
        <f t="shared" si="53"/>
        <v>0.60825600000000002</v>
      </c>
    </row>
    <row r="231" spans="2:17" x14ac:dyDescent="0.35">
      <c r="B231" s="24">
        <v>45079</v>
      </c>
      <c r="C231" s="18" t="str">
        <f>IF(OR('Daily Data'!D235 = "Tuesday", 'Daily Data'!D235 = "Wednesday", 'Daily Data'!D235 = "Thursday", 'Daily Data'!D235 = "Friday"), "Weekday", 'Daily Data'!D235)</f>
        <v>Weekday</v>
      </c>
      <c r="D231" s="18">
        <v>0</v>
      </c>
      <c r="E231" s="18">
        <v>47.4</v>
      </c>
      <c r="F231" s="18">
        <v>26.2</v>
      </c>
      <c r="G231" s="44">
        <v>0.89001157407407405</v>
      </c>
      <c r="H231" s="43">
        <f t="shared" si="48"/>
        <v>0.89001157407407405</v>
      </c>
      <c r="I231" s="29">
        <f>'Daily Data'!E235</f>
        <v>27.6</v>
      </c>
      <c r="J231" s="29">
        <f>'Daily Data'!J235</f>
        <v>22</v>
      </c>
      <c r="K231" s="18">
        <v>100</v>
      </c>
      <c r="L231" s="35">
        <f>IF('Daily Data'!G235&lt;0.25, 0, 'Daily Data'!G235)</f>
        <v>10.5</v>
      </c>
      <c r="M231" s="10">
        <f t="shared" si="49"/>
        <v>102.5390625</v>
      </c>
      <c r="N231" s="26">
        <f t="shared" si="50"/>
        <v>5.12</v>
      </c>
      <c r="O231" s="27">
        <f t="shared" si="51"/>
        <v>100</v>
      </c>
      <c r="P231" s="27">
        <f t="shared" si="52"/>
        <v>0</v>
      </c>
      <c r="Q231" s="28">
        <f t="shared" si="53"/>
        <v>1.05</v>
      </c>
    </row>
    <row r="232" spans="2:17" x14ac:dyDescent="0.35">
      <c r="B232" s="24">
        <v>45080</v>
      </c>
      <c r="C232" s="18" t="str">
        <f>IF(OR('Daily Data'!D236 = "Tuesday", 'Daily Data'!D236 = "Wednesday", 'Daily Data'!D236 = "Thursday", 'Daily Data'!D236 = "Friday"), "Weekday", 'Daily Data'!D236)</f>
        <v>Saturday</v>
      </c>
      <c r="D232" s="18">
        <v>0</v>
      </c>
      <c r="E232" s="18">
        <v>32.1</v>
      </c>
      <c r="F232" s="18">
        <v>26.2</v>
      </c>
      <c r="G232" s="44">
        <v>0.89077546296296306</v>
      </c>
      <c r="H232" s="43">
        <f t="shared" si="48"/>
        <v>0.89077546296296306</v>
      </c>
      <c r="I232" s="29">
        <f>'Daily Data'!E236</f>
        <v>28.4</v>
      </c>
      <c r="J232" s="29">
        <f>'Daily Data'!J236</f>
        <v>22</v>
      </c>
      <c r="K232" s="18">
        <v>100</v>
      </c>
      <c r="L232" s="35">
        <f>IF('Daily Data'!G236&lt;0.25, 0, 'Daily Data'!G236)</f>
        <v>15.17</v>
      </c>
      <c r="M232" s="10">
        <f t="shared" si="49"/>
        <v>148.14453125</v>
      </c>
      <c r="N232" s="26">
        <f t="shared" si="50"/>
        <v>5.12</v>
      </c>
      <c r="O232" s="27">
        <f t="shared" si="51"/>
        <v>100</v>
      </c>
      <c r="P232" s="27">
        <f t="shared" si="52"/>
        <v>0</v>
      </c>
      <c r="Q232" s="28">
        <f t="shared" si="53"/>
        <v>1.5170000000000001</v>
      </c>
    </row>
    <row r="233" spans="2:17" x14ac:dyDescent="0.35">
      <c r="B233" s="24">
        <v>45081</v>
      </c>
      <c r="C233" s="18" t="str">
        <f>IF(OR('Daily Data'!D237 = "Tuesday", 'Daily Data'!D237 = "Wednesday", 'Daily Data'!D237 = "Thursday", 'Daily Data'!D237 = "Friday"), "Weekday", 'Daily Data'!D237)</f>
        <v>Sunday</v>
      </c>
      <c r="D233" s="18">
        <v>0</v>
      </c>
      <c r="E233" s="18">
        <v>33.200000000000003</v>
      </c>
      <c r="F233" s="18">
        <v>24.3</v>
      </c>
      <c r="G233" s="44">
        <v>0.89151620370370377</v>
      </c>
      <c r="H233" s="43">
        <f t="shared" si="48"/>
        <v>0.89151620370370377</v>
      </c>
      <c r="I233" s="29">
        <f>'Daily Data'!E237</f>
        <v>27.4</v>
      </c>
      <c r="J233" s="29">
        <f>'Daily Data'!J237</f>
        <v>22</v>
      </c>
      <c r="K233" s="18">
        <v>100</v>
      </c>
      <c r="L233" s="35">
        <f>IF('Daily Data'!G237&lt;0.25, 0, 'Daily Data'!G237)</f>
        <v>12.850000000000001</v>
      </c>
      <c r="M233" s="10">
        <f t="shared" si="49"/>
        <v>125.48828125000001</v>
      </c>
      <c r="N233" s="26">
        <f t="shared" si="50"/>
        <v>5.12</v>
      </c>
      <c r="O233" s="27">
        <f t="shared" si="51"/>
        <v>100</v>
      </c>
      <c r="P233" s="27">
        <f t="shared" si="52"/>
        <v>0</v>
      </c>
      <c r="Q233" s="28">
        <f t="shared" si="53"/>
        <v>1.2850000000000001</v>
      </c>
    </row>
    <row r="234" spans="2:17" x14ac:dyDescent="0.35">
      <c r="B234" s="24">
        <v>45082</v>
      </c>
      <c r="C234" s="18" t="str">
        <f>IF(OR('Daily Data'!D238 = "Tuesday", 'Daily Data'!D238 = "Wednesday", 'Daily Data'!D238 = "Thursday", 'Daily Data'!D238 = "Friday"), "Weekday", 'Daily Data'!D238)</f>
        <v>Monday</v>
      </c>
      <c r="D234" s="18">
        <v>0</v>
      </c>
      <c r="E234" s="18">
        <v>85.4</v>
      </c>
      <c r="F234" s="18">
        <v>17.3</v>
      </c>
      <c r="G234" s="44">
        <v>0.89222222222222225</v>
      </c>
      <c r="H234" s="43">
        <f t="shared" si="48"/>
        <v>0.89222222222222225</v>
      </c>
      <c r="I234" s="29">
        <f>'Daily Data'!E238</f>
        <v>21.3</v>
      </c>
      <c r="J234" s="29">
        <f>'Daily Data'!J238</f>
        <v>22</v>
      </c>
      <c r="K234" s="18">
        <v>100</v>
      </c>
      <c r="L234" s="35">
        <f>IF('Daily Data'!G238&lt;0.25, 0, 'Daily Data'!G238)</f>
        <v>5.7</v>
      </c>
      <c r="M234" s="10">
        <f t="shared" si="49"/>
        <v>55.6640625</v>
      </c>
      <c r="N234" s="26">
        <f t="shared" si="50"/>
        <v>5.12</v>
      </c>
      <c r="O234" s="27">
        <f t="shared" si="51"/>
        <v>100</v>
      </c>
      <c r="P234" s="27">
        <f t="shared" si="52"/>
        <v>0</v>
      </c>
      <c r="Q234" s="28">
        <f t="shared" si="53"/>
        <v>0.57000000000000006</v>
      </c>
    </row>
    <row r="235" spans="2:17" x14ac:dyDescent="0.35">
      <c r="B235" s="24">
        <v>45083</v>
      </c>
      <c r="C235" s="18" t="str">
        <f>IF(OR('Daily Data'!D239 = "Tuesday", 'Daily Data'!D239 = "Wednesday", 'Daily Data'!D239 = "Thursday", 'Daily Data'!D239 = "Friday"), "Weekday", 'Daily Data'!D239)</f>
        <v>Weekday</v>
      </c>
      <c r="D235" s="18">
        <v>0</v>
      </c>
      <c r="E235" s="18">
        <v>91.2</v>
      </c>
      <c r="F235" s="18">
        <v>6.2</v>
      </c>
      <c r="G235" s="44">
        <v>0.89289351851851861</v>
      </c>
      <c r="H235" s="43">
        <f t="shared" si="48"/>
        <v>0.89289351851851861</v>
      </c>
      <c r="I235" s="29">
        <f>'Daily Data'!E239</f>
        <v>7.1</v>
      </c>
      <c r="J235" s="29">
        <f>'Daily Data'!J239</f>
        <v>22</v>
      </c>
      <c r="K235" s="18">
        <v>50</v>
      </c>
      <c r="L235" s="35">
        <f>IF('Daily Data'!G239&lt;0.25, 0, 'Daily Data'!G239)</f>
        <v>0</v>
      </c>
      <c r="M235" s="10">
        <f t="shared" si="49"/>
        <v>0</v>
      </c>
      <c r="N235" s="26">
        <f t="shared" si="50"/>
        <v>1.4336</v>
      </c>
      <c r="O235" s="27">
        <f t="shared" si="51"/>
        <v>172</v>
      </c>
      <c r="P235" s="27">
        <f t="shared" si="52"/>
        <v>72</v>
      </c>
      <c r="Q235" s="28">
        <f t="shared" si="53"/>
        <v>1.2671999999999999</v>
      </c>
    </row>
    <row r="236" spans="2:17" x14ac:dyDescent="0.35">
      <c r="B236" s="24">
        <v>45084</v>
      </c>
      <c r="C236" s="18" t="str">
        <f>IF(OR('Daily Data'!D240 = "Tuesday", 'Daily Data'!D240 = "Wednesday", 'Daily Data'!D240 = "Thursday", 'Daily Data'!D240 = "Friday"), "Weekday", 'Daily Data'!D240)</f>
        <v>Weekday</v>
      </c>
      <c r="D236" s="18">
        <v>0</v>
      </c>
      <c r="E236" s="18">
        <v>75</v>
      </c>
      <c r="F236" s="18">
        <v>16.8</v>
      </c>
      <c r="G236" s="44">
        <v>0.89354166666666668</v>
      </c>
      <c r="H236" s="43">
        <f t="shared" si="48"/>
        <v>0.89354166666666668</v>
      </c>
      <c r="I236" s="29">
        <f>'Daily Data'!E240</f>
        <v>21.3</v>
      </c>
      <c r="J236" s="29">
        <f>'Daily Data'!J240</f>
        <v>22</v>
      </c>
      <c r="K236" s="18">
        <v>100</v>
      </c>
      <c r="L236" s="35">
        <f>IF('Daily Data'!G240&lt;0.25, 0, 'Daily Data'!G240)</f>
        <v>5.4</v>
      </c>
      <c r="M236" s="10">
        <f t="shared" si="49"/>
        <v>52.734375</v>
      </c>
      <c r="N236" s="26">
        <f t="shared" si="50"/>
        <v>5.12</v>
      </c>
      <c r="O236" s="27">
        <f t="shared" si="51"/>
        <v>100</v>
      </c>
      <c r="P236" s="27">
        <f t="shared" si="52"/>
        <v>0</v>
      </c>
      <c r="Q236" s="28">
        <f t="shared" si="53"/>
        <v>0.54</v>
      </c>
    </row>
    <row r="237" spans="2:17" x14ac:dyDescent="0.35">
      <c r="B237" s="24">
        <v>45085</v>
      </c>
      <c r="C237" s="18" t="str">
        <f>IF(OR('Daily Data'!D241 = "Tuesday", 'Daily Data'!D241 = "Wednesday", 'Daily Data'!D241 = "Thursday", 'Daily Data'!D241 = "Friday"), "Weekday", 'Daily Data'!D241)</f>
        <v>Weekday</v>
      </c>
      <c r="D237" s="18">
        <v>0</v>
      </c>
      <c r="E237" s="18">
        <v>68.3</v>
      </c>
      <c r="F237" s="18">
        <v>23.5</v>
      </c>
      <c r="G237" s="44">
        <v>0.89415509259259263</v>
      </c>
      <c r="H237" s="43">
        <f t="shared" si="48"/>
        <v>0.89415509259259263</v>
      </c>
      <c r="I237" s="29">
        <f>'Daily Data'!E241</f>
        <v>25.4</v>
      </c>
      <c r="J237" s="29">
        <f>'Daily Data'!J241</f>
        <v>22</v>
      </c>
      <c r="K237" s="18">
        <v>100</v>
      </c>
      <c r="L237" s="35">
        <f>IF('Daily Data'!G241&lt;0.25, 0, 'Daily Data'!G241)</f>
        <v>7.4</v>
      </c>
      <c r="M237" s="10">
        <f t="shared" si="49"/>
        <v>72.265625</v>
      </c>
      <c r="N237" s="26">
        <f t="shared" si="50"/>
        <v>5.12</v>
      </c>
      <c r="O237" s="27">
        <f t="shared" si="51"/>
        <v>100</v>
      </c>
      <c r="P237" s="27">
        <f t="shared" si="52"/>
        <v>0</v>
      </c>
      <c r="Q237" s="28">
        <f t="shared" si="53"/>
        <v>0.7400000000000001</v>
      </c>
    </row>
    <row r="238" spans="2:17" x14ac:dyDescent="0.35">
      <c r="B238" s="24">
        <v>45086</v>
      </c>
      <c r="C238" s="18" t="str">
        <f>IF(OR('Daily Data'!D242 = "Tuesday", 'Daily Data'!D242 = "Wednesday", 'Daily Data'!D242 = "Thursday", 'Daily Data'!D242 = "Friday"), "Weekday", 'Daily Data'!D242)</f>
        <v>Weekday</v>
      </c>
      <c r="D238" s="18">
        <v>0</v>
      </c>
      <c r="E238" s="18">
        <v>59.2</v>
      </c>
      <c r="F238" s="18">
        <v>26.8</v>
      </c>
      <c r="G238" s="44">
        <v>0.89474537037037039</v>
      </c>
      <c r="H238" s="43">
        <f t="shared" si="48"/>
        <v>0.89474537037037039</v>
      </c>
      <c r="I238" s="29">
        <f>'Daily Data'!E242</f>
        <v>27.9</v>
      </c>
      <c r="J238" s="29">
        <f>'Daily Data'!J242</f>
        <v>22</v>
      </c>
      <c r="K238" s="18">
        <v>100</v>
      </c>
      <c r="L238" s="35">
        <f>IF('Daily Data'!G242&lt;0.25, 0, 'Daily Data'!G242)</f>
        <v>11.7</v>
      </c>
      <c r="M238" s="10">
        <f t="shared" si="49"/>
        <v>114.2578125</v>
      </c>
      <c r="N238" s="26">
        <f t="shared" si="50"/>
        <v>5.12</v>
      </c>
      <c r="O238" s="27">
        <f t="shared" si="51"/>
        <v>100</v>
      </c>
      <c r="P238" s="27">
        <f t="shared" si="52"/>
        <v>0</v>
      </c>
      <c r="Q238" s="28">
        <f t="shared" si="53"/>
        <v>1.17</v>
      </c>
    </row>
    <row r="239" spans="2:17" x14ac:dyDescent="0.35">
      <c r="B239" s="24">
        <v>45087</v>
      </c>
      <c r="C239" s="18" t="str">
        <f>IF(OR('Daily Data'!D243 = "Tuesday", 'Daily Data'!D243 = "Wednesday", 'Daily Data'!D243 = "Thursday", 'Daily Data'!D243 = "Friday"), "Weekday", 'Daily Data'!D243)</f>
        <v>Saturday</v>
      </c>
      <c r="D239" s="18">
        <v>4.17</v>
      </c>
      <c r="E239" s="18">
        <v>45.1</v>
      </c>
      <c r="F239" s="18">
        <v>24</v>
      </c>
      <c r="G239" s="44">
        <v>0.89530092592592592</v>
      </c>
      <c r="H239" s="43">
        <f t="shared" si="48"/>
        <v>0.89530092592592592</v>
      </c>
      <c r="I239" s="29">
        <f>'Daily Data'!E243</f>
        <v>23.7</v>
      </c>
      <c r="J239" s="29">
        <f>'Daily Data'!J243</f>
        <v>22</v>
      </c>
      <c r="K239" s="18">
        <v>100</v>
      </c>
      <c r="L239" s="35">
        <f>IF('Daily Data'!G243&lt;0.25, 0, 'Daily Data'!G243)</f>
        <v>6.16</v>
      </c>
      <c r="M239" s="10">
        <f t="shared" si="49"/>
        <v>60.15625</v>
      </c>
      <c r="N239" s="26">
        <f t="shared" si="50"/>
        <v>5.12</v>
      </c>
      <c r="O239" s="27">
        <f t="shared" si="51"/>
        <v>100</v>
      </c>
      <c r="P239" s="27">
        <f t="shared" si="52"/>
        <v>0</v>
      </c>
      <c r="Q239" s="28">
        <f t="shared" si="53"/>
        <v>0.6160000000000001</v>
      </c>
    </row>
    <row r="240" spans="2:17" x14ac:dyDescent="0.35">
      <c r="B240" s="24">
        <v>45088</v>
      </c>
      <c r="C240" s="18" t="str">
        <f>IF(OR('Daily Data'!D244 = "Tuesday", 'Daily Data'!D244 = "Wednesday", 'Daily Data'!D244 = "Thursday", 'Daily Data'!D244 = "Friday"), "Weekday", 'Daily Data'!D244)</f>
        <v>Sunday</v>
      </c>
      <c r="D240" s="18">
        <v>16.670000000000002</v>
      </c>
      <c r="E240" s="18">
        <v>42.1</v>
      </c>
      <c r="F240" s="18">
        <v>25.7</v>
      </c>
      <c r="G240" s="44">
        <v>0.89582175925925922</v>
      </c>
      <c r="H240" s="43">
        <f t="shared" si="48"/>
        <v>0.89582175925925922</v>
      </c>
      <c r="I240" s="29">
        <f>'Daily Data'!E244</f>
        <v>23.1</v>
      </c>
      <c r="J240" s="29">
        <f>'Daily Data'!J244</f>
        <v>22</v>
      </c>
      <c r="K240" s="18">
        <v>100</v>
      </c>
      <c r="L240" s="35">
        <f>IF('Daily Data'!G244&lt;0.25, 0, 'Daily Data'!G244)</f>
        <v>3.7</v>
      </c>
      <c r="M240" s="10">
        <f t="shared" si="49"/>
        <v>36.1328125</v>
      </c>
      <c r="N240" s="26">
        <f t="shared" si="50"/>
        <v>5.12</v>
      </c>
      <c r="O240" s="27">
        <f t="shared" si="51"/>
        <v>100</v>
      </c>
      <c r="P240" s="27">
        <f t="shared" si="52"/>
        <v>0</v>
      </c>
      <c r="Q240" s="28">
        <f t="shared" si="53"/>
        <v>0.37000000000000005</v>
      </c>
    </row>
    <row r="241" spans="2:17" x14ac:dyDescent="0.35">
      <c r="B241" s="24">
        <v>45089</v>
      </c>
      <c r="C241" s="18" t="str">
        <f>IF(OR('Daily Data'!D245 = "Tuesday", 'Daily Data'!D245 = "Wednesday", 'Daily Data'!D245 = "Thursday", 'Daily Data'!D245 = "Friday"), "Weekday", 'Daily Data'!D245)</f>
        <v>Monday</v>
      </c>
      <c r="D241" s="18">
        <v>20.83</v>
      </c>
      <c r="E241" s="18">
        <v>48.5</v>
      </c>
      <c r="F241" s="18">
        <v>23.6</v>
      </c>
      <c r="G241" s="44">
        <v>0.8963078703703703</v>
      </c>
      <c r="H241" s="43">
        <f t="shared" si="48"/>
        <v>0.8963078703703703</v>
      </c>
      <c r="I241" s="29">
        <f>'Daily Data'!E245</f>
        <v>19.600000000000001</v>
      </c>
      <c r="J241" s="29">
        <f>'Daily Data'!J245</f>
        <v>22</v>
      </c>
      <c r="K241" s="18">
        <v>100</v>
      </c>
      <c r="L241" s="35">
        <f>IF('Daily Data'!G245&lt;0.25, 0, 'Daily Data'!G245)</f>
        <v>5.4</v>
      </c>
      <c r="M241" s="10">
        <f t="shared" si="49"/>
        <v>52.734375</v>
      </c>
      <c r="N241" s="26">
        <f t="shared" si="50"/>
        <v>5.12</v>
      </c>
      <c r="O241" s="27">
        <f t="shared" si="51"/>
        <v>100</v>
      </c>
      <c r="P241" s="27">
        <f t="shared" si="52"/>
        <v>0</v>
      </c>
      <c r="Q241" s="28">
        <f t="shared" si="53"/>
        <v>0.54</v>
      </c>
    </row>
    <row r="242" spans="2:17" x14ac:dyDescent="0.35">
      <c r="B242" s="24">
        <v>45090</v>
      </c>
      <c r="C242" s="18" t="str">
        <f>IF(OR('Daily Data'!D246 = "Tuesday", 'Daily Data'!D246 = "Wednesday", 'Daily Data'!D246 = "Thursday", 'Daily Data'!D246 = "Friday"), "Weekday", 'Daily Data'!D246)</f>
        <v>Weekday</v>
      </c>
      <c r="D242" s="18">
        <v>0</v>
      </c>
      <c r="E242" s="18">
        <v>9.6</v>
      </c>
      <c r="F242" s="18">
        <v>28.1</v>
      </c>
      <c r="G242" s="44">
        <v>0.89675925925925926</v>
      </c>
      <c r="H242" s="43">
        <f t="shared" si="48"/>
        <v>0.89675925925925926</v>
      </c>
      <c r="I242" s="29">
        <f>'Daily Data'!E246</f>
        <v>28</v>
      </c>
      <c r="J242" s="29">
        <f>'Daily Data'!J246</f>
        <v>22</v>
      </c>
      <c r="K242" s="18">
        <v>100</v>
      </c>
      <c r="L242" s="35">
        <f>IF('Daily Data'!G246&lt;0.25, 0, 'Daily Data'!G246)</f>
        <v>9.1</v>
      </c>
      <c r="M242" s="10">
        <f t="shared" si="49"/>
        <v>88.8671875</v>
      </c>
      <c r="N242" s="26">
        <f t="shared" si="50"/>
        <v>5.12</v>
      </c>
      <c r="O242" s="27">
        <f t="shared" si="51"/>
        <v>100</v>
      </c>
      <c r="P242" s="27">
        <f t="shared" si="52"/>
        <v>0</v>
      </c>
      <c r="Q242" s="28">
        <f t="shared" si="53"/>
        <v>0.91</v>
      </c>
    </row>
    <row r="243" spans="2:17" x14ac:dyDescent="0.35">
      <c r="B243" s="24">
        <v>45091</v>
      </c>
      <c r="C243" s="18" t="str">
        <f>IF(OR('Daily Data'!D247 = "Tuesday", 'Daily Data'!D247 = "Wednesday", 'Daily Data'!D247 = "Thursday", 'Daily Data'!D247 = "Friday"), "Weekday", 'Daily Data'!D247)</f>
        <v>Weekday</v>
      </c>
      <c r="D243" s="18">
        <v>0</v>
      </c>
      <c r="E243" s="18">
        <v>0.1</v>
      </c>
      <c r="F243" s="18">
        <v>27.6</v>
      </c>
      <c r="G243" s="44">
        <v>0.89717592592592599</v>
      </c>
      <c r="H243" s="43">
        <f t="shared" si="48"/>
        <v>0.89717592592592599</v>
      </c>
      <c r="I243" s="29">
        <f>'Daily Data'!E247</f>
        <v>29.2</v>
      </c>
      <c r="J243" s="29">
        <f>'Daily Data'!J247</f>
        <v>22</v>
      </c>
      <c r="K243" s="18">
        <v>100</v>
      </c>
      <c r="L243" s="35">
        <f>IF('Daily Data'!G247&lt;0.25, 0, 'Daily Data'!G247)</f>
        <v>8.3000000000000007</v>
      </c>
      <c r="M243" s="10">
        <f t="shared" si="49"/>
        <v>81.054687500000014</v>
      </c>
      <c r="N243" s="26">
        <f t="shared" si="50"/>
        <v>5.12</v>
      </c>
      <c r="O243" s="27">
        <f t="shared" si="51"/>
        <v>100</v>
      </c>
      <c r="P243" s="27">
        <f t="shared" si="52"/>
        <v>0</v>
      </c>
      <c r="Q243" s="28">
        <f t="shared" si="53"/>
        <v>0.83000000000000007</v>
      </c>
    </row>
    <row r="244" spans="2:17" x14ac:dyDescent="0.35">
      <c r="B244" s="24">
        <v>45092</v>
      </c>
      <c r="C244" s="18" t="str">
        <f>IF(OR('Daily Data'!D248 = "Tuesday", 'Daily Data'!D248 = "Wednesday", 'Daily Data'!D248 = "Thursday", 'Daily Data'!D248 = "Friday"), "Weekday", 'Daily Data'!D248)</f>
        <v>Weekday</v>
      </c>
      <c r="D244" s="18">
        <v>0</v>
      </c>
      <c r="E244" s="18">
        <v>25.5</v>
      </c>
      <c r="F244" s="18">
        <v>22.7</v>
      </c>
      <c r="G244" s="44">
        <v>0.89755787037037038</v>
      </c>
      <c r="H244" s="43">
        <f t="shared" si="48"/>
        <v>0.89755787037037038</v>
      </c>
      <c r="I244" s="29">
        <f>'Daily Data'!E248</f>
        <v>25.9</v>
      </c>
      <c r="J244" s="29">
        <f>'Daily Data'!J248</f>
        <v>22</v>
      </c>
      <c r="K244" s="18">
        <v>100</v>
      </c>
      <c r="L244" s="35">
        <f>IF('Daily Data'!G248&lt;0.25, 0, 'Daily Data'!G248)</f>
        <v>9</v>
      </c>
      <c r="M244" s="10">
        <f t="shared" si="49"/>
        <v>87.890625</v>
      </c>
      <c r="N244" s="26">
        <f t="shared" si="50"/>
        <v>5.12</v>
      </c>
      <c r="O244" s="27">
        <f t="shared" si="51"/>
        <v>100</v>
      </c>
      <c r="P244" s="27">
        <f t="shared" si="52"/>
        <v>0</v>
      </c>
      <c r="Q244" s="28">
        <f t="shared" si="53"/>
        <v>0.9</v>
      </c>
    </row>
    <row r="245" spans="2:17" x14ac:dyDescent="0.35">
      <c r="B245" s="24">
        <v>45093</v>
      </c>
      <c r="C245" s="18" t="str">
        <f>IF(OR('Daily Data'!D249 = "Tuesday", 'Daily Data'!D249 = "Wednesday", 'Daily Data'!D249 = "Thursday", 'Daily Data'!D249 = "Friday"), "Weekday", 'Daily Data'!D249)</f>
        <v>Weekday</v>
      </c>
      <c r="D245" s="18">
        <v>0</v>
      </c>
      <c r="E245" s="18">
        <v>59.2</v>
      </c>
      <c r="F245" s="18">
        <v>25.6</v>
      </c>
      <c r="G245" s="44">
        <v>0.89790509259259255</v>
      </c>
      <c r="H245" s="43">
        <f t="shared" si="48"/>
        <v>0.89790509259259255</v>
      </c>
      <c r="I245" s="29">
        <f>'Daily Data'!E249</f>
        <v>26.1</v>
      </c>
      <c r="J245" s="29">
        <f>'Daily Data'!J249</f>
        <v>22</v>
      </c>
      <c r="K245" s="18">
        <v>100</v>
      </c>
      <c r="L245" s="35">
        <f>IF('Daily Data'!G249&lt;0.25, 0, 'Daily Data'!G249)</f>
        <v>0.8</v>
      </c>
      <c r="M245" s="10">
        <f t="shared" si="49"/>
        <v>7.8125</v>
      </c>
      <c r="N245" s="26">
        <f t="shared" si="50"/>
        <v>4.3936000000000002</v>
      </c>
      <c r="O245" s="27">
        <f t="shared" si="51"/>
        <v>114.1875</v>
      </c>
      <c r="P245" s="27">
        <f t="shared" si="52"/>
        <v>14.1875</v>
      </c>
      <c r="Q245" s="28">
        <f t="shared" si="53"/>
        <v>8.0000000000000016E-2</v>
      </c>
    </row>
    <row r="246" spans="2:17" x14ac:dyDescent="0.35">
      <c r="B246" s="24">
        <v>45094</v>
      </c>
      <c r="C246" s="18" t="str">
        <f>IF(OR('Daily Data'!D250 = "Tuesday", 'Daily Data'!D250 = "Wednesday", 'Daily Data'!D250 = "Thursday", 'Daily Data'!D250 = "Friday"), "Weekday", 'Daily Data'!D250)</f>
        <v>Saturday</v>
      </c>
      <c r="D246" s="18">
        <v>8.33</v>
      </c>
      <c r="E246" s="18">
        <v>14.5</v>
      </c>
      <c r="F246" s="18">
        <v>15.4</v>
      </c>
      <c r="G246" s="44">
        <v>0.8982175925925926</v>
      </c>
      <c r="H246" s="43">
        <f t="shared" ref="H246:H261" si="54">G246</f>
        <v>0.8982175925925926</v>
      </c>
      <c r="I246" s="29">
        <f>'Daily Data'!E250</f>
        <v>19.7</v>
      </c>
      <c r="J246" s="29">
        <f>'Daily Data'!J250</f>
        <v>22</v>
      </c>
      <c r="K246" s="18">
        <v>100</v>
      </c>
      <c r="L246" s="35">
        <f>IF('Daily Data'!G250&lt;0.25, 0, 'Daily Data'!G250)</f>
        <v>3.3</v>
      </c>
      <c r="M246" s="10">
        <f t="shared" ref="M246:M261" si="55">L246*100/10.24</f>
        <v>32.2265625</v>
      </c>
      <c r="N246" s="26">
        <f t="shared" ref="N246:N261" si="56">IF(K246=100, (100-P246)*5.12/100, 5.12*0.01*(100-P246))</f>
        <v>5.12</v>
      </c>
      <c r="O246" s="27">
        <f t="shared" ref="O246:O261" si="57">100*(10.24-N246)/5.12</f>
        <v>100</v>
      </c>
      <c r="P246" s="27">
        <f t="shared" ref="P246:P261" si="58">IF(K246=100,IF((J246-M246)&lt;0, 0, J246-M246),IF(K246&lt;23,100,IF(((100-K246)+J246)&gt;100,100,(100-K246)+J246)))</f>
        <v>0</v>
      </c>
      <c r="Q246" s="28">
        <f t="shared" ref="Q246:Q261" si="59">IF(AND(M246=0,  J246&lt;98),  0.011*(100-K246)*5.12*0.45, L246*0.1)</f>
        <v>0.33</v>
      </c>
    </row>
    <row r="247" spans="2:17" x14ac:dyDescent="0.35">
      <c r="B247" s="24">
        <v>45095</v>
      </c>
      <c r="C247" s="18" t="str">
        <f>IF(OR('Daily Data'!D251 = "Tuesday", 'Daily Data'!D251 = "Wednesday", 'Daily Data'!D251 = "Thursday", 'Daily Data'!D251 = "Friday"), "Weekday", 'Daily Data'!D251)</f>
        <v>Sunday</v>
      </c>
      <c r="D247" s="18">
        <v>33.33</v>
      </c>
      <c r="E247" s="18">
        <v>51.6</v>
      </c>
      <c r="F247" s="18">
        <v>12.7</v>
      </c>
      <c r="G247" s="44">
        <v>0.89849537037037042</v>
      </c>
      <c r="H247" s="43">
        <f t="shared" si="54"/>
        <v>0.89849537037037042</v>
      </c>
      <c r="I247" s="29">
        <f>'Daily Data'!E251</f>
        <v>13.6</v>
      </c>
      <c r="J247" s="29">
        <f>'Daily Data'!J251</f>
        <v>22</v>
      </c>
      <c r="K247" s="18">
        <v>100</v>
      </c>
      <c r="L247" s="35">
        <f>IF('Daily Data'!G251&lt;0.25, 0, 'Daily Data'!G251)</f>
        <v>1.6</v>
      </c>
      <c r="M247" s="10">
        <f t="shared" si="55"/>
        <v>15.625</v>
      </c>
      <c r="N247" s="26">
        <f t="shared" si="56"/>
        <v>4.7936000000000005</v>
      </c>
      <c r="O247" s="27">
        <f t="shared" si="57"/>
        <v>106.375</v>
      </c>
      <c r="P247" s="27">
        <f t="shared" si="58"/>
        <v>6.375</v>
      </c>
      <c r="Q247" s="28">
        <f t="shared" si="59"/>
        <v>0.16000000000000003</v>
      </c>
    </row>
    <row r="248" spans="2:17" x14ac:dyDescent="0.35">
      <c r="B248" s="24">
        <v>45096</v>
      </c>
      <c r="C248" s="18" t="str">
        <f>IF(OR('Daily Data'!D252 = "Tuesday", 'Daily Data'!D252 = "Wednesday", 'Daily Data'!D252 = "Thursday", 'Daily Data'!D252 = "Friday"), "Weekday", 'Daily Data'!D252)</f>
        <v>Monday</v>
      </c>
      <c r="D248" s="18">
        <v>8.33</v>
      </c>
      <c r="E248" s="18">
        <v>45.2</v>
      </c>
      <c r="F248" s="18">
        <v>18.399999999999999</v>
      </c>
      <c r="G248" s="44">
        <v>0.89872685185185175</v>
      </c>
      <c r="H248" s="43">
        <f t="shared" si="54"/>
        <v>0.89872685185185175</v>
      </c>
      <c r="I248" s="29">
        <f>'Daily Data'!E252</f>
        <v>25.2</v>
      </c>
      <c r="J248" s="29">
        <f>'Daily Data'!J252</f>
        <v>22</v>
      </c>
      <c r="K248" s="18">
        <v>100</v>
      </c>
      <c r="L248" s="35">
        <f>IF('Daily Data'!G252&lt;0.25, 0, 'Daily Data'!G252)</f>
        <v>4.5999999999999996</v>
      </c>
      <c r="M248" s="10">
        <f t="shared" si="55"/>
        <v>44.921874999999993</v>
      </c>
      <c r="N248" s="26">
        <f t="shared" si="56"/>
        <v>5.12</v>
      </c>
      <c r="O248" s="27">
        <f t="shared" si="57"/>
        <v>100</v>
      </c>
      <c r="P248" s="27">
        <f t="shared" si="58"/>
        <v>0</v>
      </c>
      <c r="Q248" s="28">
        <f t="shared" si="59"/>
        <v>0.45999999999999996</v>
      </c>
    </row>
    <row r="249" spans="2:17" x14ac:dyDescent="0.35">
      <c r="B249" s="24">
        <v>45097</v>
      </c>
      <c r="C249" s="18" t="str">
        <f>IF(OR('Daily Data'!D253 = "Tuesday", 'Daily Data'!D253 = "Wednesday", 'Daily Data'!D253 = "Thursday", 'Daily Data'!D253 = "Friday"), "Weekday", 'Daily Data'!D253)</f>
        <v>Weekday</v>
      </c>
      <c r="D249" s="18">
        <v>41.67</v>
      </c>
      <c r="E249" s="18">
        <v>76.3</v>
      </c>
      <c r="F249" s="18">
        <v>5.9</v>
      </c>
      <c r="G249" s="44">
        <v>0.89893518518518523</v>
      </c>
      <c r="H249" s="43">
        <f t="shared" si="54"/>
        <v>0.89893518518518523</v>
      </c>
      <c r="I249" s="29">
        <f>'Daily Data'!E253</f>
        <v>11.8</v>
      </c>
      <c r="J249" s="29">
        <f>'Daily Data'!J253</f>
        <v>50</v>
      </c>
      <c r="K249" s="18">
        <v>66</v>
      </c>
      <c r="L249" s="35">
        <f>IF('Daily Data'!G253&lt;0.25, 0, 'Daily Data'!G253)</f>
        <v>0</v>
      </c>
      <c r="M249" s="10">
        <f t="shared" si="55"/>
        <v>0</v>
      </c>
      <c r="N249" s="26">
        <f t="shared" si="56"/>
        <v>0.81920000000000004</v>
      </c>
      <c r="O249" s="27">
        <f t="shared" si="57"/>
        <v>183.99999999999997</v>
      </c>
      <c r="P249" s="27">
        <f t="shared" si="58"/>
        <v>84</v>
      </c>
      <c r="Q249" s="28">
        <f t="shared" si="59"/>
        <v>0.86169600000000013</v>
      </c>
    </row>
    <row r="250" spans="2:17" x14ac:dyDescent="0.35">
      <c r="B250" s="24">
        <v>45098</v>
      </c>
      <c r="C250" s="18" t="str">
        <f>IF(OR('Daily Data'!D254 = "Tuesday", 'Daily Data'!D254 = "Wednesday", 'Daily Data'!D254 = "Thursday", 'Daily Data'!D254 = "Friday"), "Weekday", 'Daily Data'!D254)</f>
        <v>Weekday</v>
      </c>
      <c r="D250" s="18">
        <v>4.17</v>
      </c>
      <c r="E250" s="18">
        <v>42.6</v>
      </c>
      <c r="F250" s="18">
        <v>24.9</v>
      </c>
      <c r="G250" s="44">
        <v>0.89909722222222221</v>
      </c>
      <c r="H250" s="43">
        <f t="shared" si="54"/>
        <v>0.89909722222222221</v>
      </c>
      <c r="I250" s="29">
        <f>'Daily Data'!E254</f>
        <v>22.2</v>
      </c>
      <c r="J250" s="29">
        <f>'Daily Data'!J254</f>
        <v>22</v>
      </c>
      <c r="K250" s="18">
        <v>100</v>
      </c>
      <c r="L250" s="35">
        <f>IF('Daily Data'!G254&lt;0.25, 0, 'Daily Data'!G254)</f>
        <v>5.0999999999999996</v>
      </c>
      <c r="M250" s="10">
        <f t="shared" si="55"/>
        <v>49.804687499999993</v>
      </c>
      <c r="N250" s="26">
        <f t="shared" si="56"/>
        <v>5.12</v>
      </c>
      <c r="O250" s="27">
        <f t="shared" si="57"/>
        <v>100</v>
      </c>
      <c r="P250" s="27">
        <f t="shared" si="58"/>
        <v>0</v>
      </c>
      <c r="Q250" s="28">
        <f t="shared" si="59"/>
        <v>0.51</v>
      </c>
    </row>
    <row r="251" spans="2:17" x14ac:dyDescent="0.35">
      <c r="B251" s="24">
        <v>45099</v>
      </c>
      <c r="C251" s="18" t="str">
        <f>IF(OR('Daily Data'!D255 = "Tuesday", 'Daily Data'!D255 = "Wednesday", 'Daily Data'!D255 = "Thursday", 'Daily Data'!D255 = "Friday"), "Weekday", 'Daily Data'!D255)</f>
        <v>Weekday</v>
      </c>
      <c r="D251" s="18">
        <v>8.33</v>
      </c>
      <c r="E251" s="18">
        <v>48.7</v>
      </c>
      <c r="F251" s="18">
        <v>14.7</v>
      </c>
      <c r="G251" s="44">
        <v>0.89921296296296294</v>
      </c>
      <c r="H251" s="43">
        <f t="shared" si="54"/>
        <v>0.89921296296296294</v>
      </c>
      <c r="I251" s="29">
        <f>'Daily Data'!E255</f>
        <v>25.8</v>
      </c>
      <c r="J251" s="29">
        <f>'Daily Data'!J255</f>
        <v>22</v>
      </c>
      <c r="K251" s="18">
        <v>100</v>
      </c>
      <c r="L251" s="35">
        <f>IF('Daily Data'!G255&lt;0.25, 0, 'Daily Data'!G255)</f>
        <v>9.1999999999999993</v>
      </c>
      <c r="M251" s="10">
        <f t="shared" si="55"/>
        <v>89.843749999999986</v>
      </c>
      <c r="N251" s="26">
        <f t="shared" si="56"/>
        <v>5.12</v>
      </c>
      <c r="O251" s="27">
        <f t="shared" si="57"/>
        <v>100</v>
      </c>
      <c r="P251" s="27">
        <f t="shared" si="58"/>
        <v>0</v>
      </c>
      <c r="Q251" s="28">
        <f t="shared" si="59"/>
        <v>0.91999999999999993</v>
      </c>
    </row>
    <row r="252" spans="2:17" x14ac:dyDescent="0.35">
      <c r="B252" s="24">
        <v>45100</v>
      </c>
      <c r="C252" s="18" t="str">
        <f>IF(OR('Daily Data'!D256 = "Tuesday", 'Daily Data'!D256 = "Wednesday", 'Daily Data'!D256 = "Thursday", 'Daily Data'!D256 = "Friday"), "Weekday", 'Daily Data'!D256)</f>
        <v>Weekday</v>
      </c>
      <c r="D252" s="18">
        <v>4.17</v>
      </c>
      <c r="E252" s="18">
        <v>55</v>
      </c>
      <c r="F252" s="18">
        <v>19.5</v>
      </c>
      <c r="G252" s="44">
        <v>0.89930555555555547</v>
      </c>
      <c r="H252" s="43">
        <f t="shared" si="54"/>
        <v>0.89930555555555547</v>
      </c>
      <c r="I252" s="29">
        <f>'Daily Data'!E256</f>
        <v>18.2</v>
      </c>
      <c r="J252" s="29">
        <f>'Daily Data'!J256</f>
        <v>22</v>
      </c>
      <c r="K252" s="18">
        <v>100</v>
      </c>
      <c r="L252" s="35">
        <f>IF('Daily Data'!G256&lt;0.25, 0, 'Daily Data'!G256)</f>
        <v>1.1000000000000001</v>
      </c>
      <c r="M252" s="10">
        <f t="shared" si="55"/>
        <v>10.742187500000002</v>
      </c>
      <c r="N252" s="26">
        <f t="shared" si="56"/>
        <v>4.5436000000000005</v>
      </c>
      <c r="O252" s="27">
        <f t="shared" si="57"/>
        <v>111.2578125</v>
      </c>
      <c r="P252" s="27">
        <f t="shared" si="58"/>
        <v>11.257812499999998</v>
      </c>
      <c r="Q252" s="28">
        <f t="shared" si="59"/>
        <v>0.11000000000000001</v>
      </c>
    </row>
    <row r="253" spans="2:17" x14ac:dyDescent="0.35">
      <c r="B253" s="24">
        <v>45101</v>
      </c>
      <c r="C253" s="18" t="str">
        <f>IF(OR('Daily Data'!D257 = "Tuesday", 'Daily Data'!D257 = "Wednesday", 'Daily Data'!D257 = "Thursday", 'Daily Data'!D257 = "Friday"), "Weekday", 'Daily Data'!D257)</f>
        <v>Saturday</v>
      </c>
      <c r="D253" s="18">
        <v>4.17</v>
      </c>
      <c r="E253" s="18">
        <v>64.099999999999994</v>
      </c>
      <c r="F253" s="18">
        <v>16.7</v>
      </c>
      <c r="G253" s="44">
        <v>0.89935185185185185</v>
      </c>
      <c r="H253" s="43">
        <f t="shared" si="54"/>
        <v>0.89935185185185185</v>
      </c>
      <c r="I253" s="29">
        <f>'Daily Data'!E257</f>
        <v>19.399999999999999</v>
      </c>
      <c r="J253" s="29">
        <f>'Daily Data'!J257</f>
        <v>22</v>
      </c>
      <c r="K253" s="18">
        <v>100</v>
      </c>
      <c r="L253" s="35">
        <f>IF('Daily Data'!G257&lt;0.25, 0, 'Daily Data'!G257)</f>
        <v>0.3</v>
      </c>
      <c r="M253" s="10">
        <f t="shared" si="55"/>
        <v>2.9296875</v>
      </c>
      <c r="N253" s="26">
        <f t="shared" si="56"/>
        <v>4.1436000000000002</v>
      </c>
      <c r="O253" s="27">
        <f t="shared" si="57"/>
        <v>119.0703125</v>
      </c>
      <c r="P253" s="27">
        <f t="shared" si="58"/>
        <v>19.0703125</v>
      </c>
      <c r="Q253" s="28">
        <f t="shared" si="59"/>
        <v>0.03</v>
      </c>
    </row>
    <row r="254" spans="2:17" x14ac:dyDescent="0.35">
      <c r="B254" s="24">
        <v>45102</v>
      </c>
      <c r="C254" s="18" t="str">
        <f>IF(OR('Daily Data'!D258 = "Tuesday", 'Daily Data'!D258 = "Wednesday", 'Daily Data'!D258 = "Thursday", 'Daily Data'!D258 = "Friday"), "Weekday", 'Daily Data'!D258)</f>
        <v>Sunday</v>
      </c>
      <c r="D254" s="18">
        <v>12.5</v>
      </c>
      <c r="E254" s="18">
        <v>53.2</v>
      </c>
      <c r="F254" s="18">
        <v>22.5</v>
      </c>
      <c r="G254" s="44">
        <v>0.89935185185185185</v>
      </c>
      <c r="H254" s="43">
        <f t="shared" si="54"/>
        <v>0.89935185185185185</v>
      </c>
      <c r="I254" s="29">
        <f>'Daily Data'!E258</f>
        <v>21.5</v>
      </c>
      <c r="J254" s="29">
        <f>'Daily Data'!J258</f>
        <v>22</v>
      </c>
      <c r="K254" s="18">
        <v>94</v>
      </c>
      <c r="L254" s="35">
        <f>IF('Daily Data'!G258&lt;0.25, 0, 'Daily Data'!G258)</f>
        <v>0</v>
      </c>
      <c r="M254" s="10">
        <f t="shared" si="55"/>
        <v>0</v>
      </c>
      <c r="N254" s="26">
        <f t="shared" si="56"/>
        <v>3.6864000000000003</v>
      </c>
      <c r="O254" s="27">
        <f t="shared" si="57"/>
        <v>127.99999999999997</v>
      </c>
      <c r="P254" s="27">
        <f t="shared" si="58"/>
        <v>28</v>
      </c>
      <c r="Q254" s="28">
        <f t="shared" si="59"/>
        <v>0.152064</v>
      </c>
    </row>
    <row r="255" spans="2:17" x14ac:dyDescent="0.35">
      <c r="B255" s="24">
        <v>45103</v>
      </c>
      <c r="C255" s="18" t="str">
        <f>IF(OR('Daily Data'!D259 = "Tuesday", 'Daily Data'!D259 = "Wednesday", 'Daily Data'!D259 = "Thursday", 'Daily Data'!D259 = "Friday"), "Weekday", 'Daily Data'!D259)</f>
        <v>Monday</v>
      </c>
      <c r="D255" s="18">
        <v>0</v>
      </c>
      <c r="E255" s="18">
        <v>42.8</v>
      </c>
      <c r="F255" s="18">
        <v>22.9</v>
      </c>
      <c r="G255" s="44">
        <v>0.89932870370370377</v>
      </c>
      <c r="H255" s="43">
        <f t="shared" si="54"/>
        <v>0.89932870370370377</v>
      </c>
      <c r="I255" s="29">
        <f>'Daily Data'!E259</f>
        <v>19.899999999999999</v>
      </c>
      <c r="J255" s="29">
        <f>'Daily Data'!J259</f>
        <v>22</v>
      </c>
      <c r="K255" s="18">
        <v>100</v>
      </c>
      <c r="L255" s="35">
        <f>IF('Daily Data'!G259&lt;0.25, 0, 'Daily Data'!G259)</f>
        <v>2.1</v>
      </c>
      <c r="M255" s="10">
        <f t="shared" si="55"/>
        <v>20.5078125</v>
      </c>
      <c r="N255" s="26">
        <f t="shared" si="56"/>
        <v>5.0436000000000005</v>
      </c>
      <c r="O255" s="27">
        <f t="shared" si="57"/>
        <v>101.4921875</v>
      </c>
      <c r="P255" s="27">
        <f t="shared" si="58"/>
        <v>1.4921875</v>
      </c>
      <c r="Q255" s="28">
        <f t="shared" si="59"/>
        <v>0.21000000000000002</v>
      </c>
    </row>
    <row r="256" spans="2:17" x14ac:dyDescent="0.35">
      <c r="B256" s="24">
        <v>45104</v>
      </c>
      <c r="C256" s="18" t="str">
        <f>IF(OR('Daily Data'!D260 = "Tuesday", 'Daily Data'!D260 = "Wednesday", 'Daily Data'!D260 = "Thursday", 'Daily Data'!D260 = "Friday"), "Weekday", 'Daily Data'!D260)</f>
        <v>Weekday</v>
      </c>
      <c r="D256" s="18">
        <v>0</v>
      </c>
      <c r="E256" s="18">
        <v>77.7</v>
      </c>
      <c r="F256" s="18">
        <v>5</v>
      </c>
      <c r="G256" s="44">
        <v>0.8992592592592592</v>
      </c>
      <c r="H256" s="43">
        <f t="shared" si="54"/>
        <v>0.8992592592592592</v>
      </c>
      <c r="I256" s="29">
        <f>'Daily Data'!E260</f>
        <v>6.7</v>
      </c>
      <c r="J256" s="29">
        <f>'Daily Data'!J260</f>
        <v>40</v>
      </c>
      <c r="K256" s="18">
        <v>50</v>
      </c>
      <c r="L256" s="35">
        <f>IF('Daily Data'!G260&lt;0.25, 0, 'Daily Data'!G260)</f>
        <v>0</v>
      </c>
      <c r="M256" s="10">
        <f t="shared" si="55"/>
        <v>0</v>
      </c>
      <c r="N256" s="26">
        <f t="shared" si="56"/>
        <v>0.51200000000000001</v>
      </c>
      <c r="O256" s="27">
        <f t="shared" si="57"/>
        <v>190</v>
      </c>
      <c r="P256" s="27">
        <f t="shared" si="58"/>
        <v>90</v>
      </c>
      <c r="Q256" s="28">
        <f t="shared" si="59"/>
        <v>1.2671999999999999</v>
      </c>
    </row>
    <row r="257" spans="2:17" x14ac:dyDescent="0.35">
      <c r="B257" s="24">
        <v>45105</v>
      </c>
      <c r="C257" s="18" t="str">
        <f>IF(OR('Daily Data'!D261 = "Tuesday", 'Daily Data'!D261 = "Wednesday", 'Daily Data'!D261 = "Thursday", 'Daily Data'!D261 = "Friday"), "Weekday", 'Daily Data'!D261)</f>
        <v>Weekday</v>
      </c>
      <c r="D257" s="18">
        <v>33.33</v>
      </c>
      <c r="E257" s="18">
        <v>74.5</v>
      </c>
      <c r="F257" s="18">
        <v>8.6</v>
      </c>
      <c r="G257" s="44">
        <v>0.89914351851851848</v>
      </c>
      <c r="H257" s="43">
        <f t="shared" si="54"/>
        <v>0.89914351851851848</v>
      </c>
      <c r="I257" s="29">
        <f>'Daily Data'!E261</f>
        <v>10.4</v>
      </c>
      <c r="J257" s="29">
        <f>'Daily Data'!J261</f>
        <v>75</v>
      </c>
      <c r="K257" s="18">
        <v>100</v>
      </c>
      <c r="L257" s="35">
        <f>IF('Daily Data'!G261&lt;0.25, 0, 'Daily Data'!G261)</f>
        <v>3</v>
      </c>
      <c r="M257" s="10">
        <f t="shared" si="55"/>
        <v>29.296875</v>
      </c>
      <c r="N257" s="26">
        <f t="shared" si="56"/>
        <v>2.78</v>
      </c>
      <c r="O257" s="27">
        <f t="shared" si="57"/>
        <v>145.70312500000003</v>
      </c>
      <c r="P257" s="27">
        <f t="shared" si="58"/>
        <v>45.703125</v>
      </c>
      <c r="Q257" s="28">
        <f t="shared" si="59"/>
        <v>0.30000000000000004</v>
      </c>
    </row>
    <row r="258" spans="2:17" x14ac:dyDescent="0.35">
      <c r="B258" s="24">
        <v>45106</v>
      </c>
      <c r="C258" s="18" t="str">
        <f>IF(OR('Daily Data'!D262 = "Tuesday", 'Daily Data'!D262 = "Wednesday", 'Daily Data'!D262 = "Thursday", 'Daily Data'!D262 = "Friday"), "Weekday", 'Daily Data'!D262)</f>
        <v>Weekday</v>
      </c>
      <c r="D258" s="18">
        <v>16.670000000000002</v>
      </c>
      <c r="E258" s="18">
        <v>48.2</v>
      </c>
      <c r="F258" s="18">
        <v>20.3</v>
      </c>
      <c r="G258" s="44">
        <v>0.89899305555555553</v>
      </c>
      <c r="H258" s="43">
        <f t="shared" si="54"/>
        <v>0.89899305555555553</v>
      </c>
      <c r="I258" s="29">
        <f>'Daily Data'!E262</f>
        <v>24.1</v>
      </c>
      <c r="J258" s="29">
        <f>'Daily Data'!J262</f>
        <v>22</v>
      </c>
      <c r="K258" s="18">
        <v>100</v>
      </c>
      <c r="L258" s="35">
        <f>IF('Daily Data'!G262&lt;0.25, 0, 'Daily Data'!G262)</f>
        <v>5.6</v>
      </c>
      <c r="M258" s="10">
        <f t="shared" si="55"/>
        <v>54.6875</v>
      </c>
      <c r="N258" s="26">
        <f t="shared" si="56"/>
        <v>5.12</v>
      </c>
      <c r="O258" s="27">
        <f t="shared" si="57"/>
        <v>100</v>
      </c>
      <c r="P258" s="27">
        <f t="shared" si="58"/>
        <v>0</v>
      </c>
      <c r="Q258" s="28">
        <f t="shared" si="59"/>
        <v>0.55999999999999994</v>
      </c>
    </row>
    <row r="259" spans="2:17" x14ac:dyDescent="0.35">
      <c r="B259" s="24">
        <v>45107</v>
      </c>
      <c r="C259" s="18" t="str">
        <f>IF(OR('Daily Data'!D263 = "Tuesday", 'Daily Data'!D263 = "Wednesday", 'Daily Data'!D263 = "Thursday", 'Daily Data'!D263 = "Friday"), "Weekday", 'Daily Data'!D263)</f>
        <v>Weekday</v>
      </c>
      <c r="D259" s="18">
        <v>29.17</v>
      </c>
      <c r="E259" s="18">
        <v>64</v>
      </c>
      <c r="F259" s="18">
        <v>8.4</v>
      </c>
      <c r="G259" s="44">
        <v>0.89880787037037047</v>
      </c>
      <c r="H259" s="43">
        <f t="shared" si="54"/>
        <v>0.89880787037037047</v>
      </c>
      <c r="I259" s="29">
        <f>'Daily Data'!E263</f>
        <v>9.3000000000000007</v>
      </c>
      <c r="J259" s="29">
        <f>'Daily Data'!J263</f>
        <v>55</v>
      </c>
      <c r="K259" s="18">
        <v>69</v>
      </c>
      <c r="L259" s="35">
        <f>IF('Daily Data'!G263&lt;0.25, 0, 'Daily Data'!G263)</f>
        <v>0</v>
      </c>
      <c r="M259" s="10">
        <f t="shared" si="55"/>
        <v>0</v>
      </c>
      <c r="N259" s="26">
        <f t="shared" si="56"/>
        <v>0.71679999999999999</v>
      </c>
      <c r="O259" s="27">
        <f t="shared" si="57"/>
        <v>186</v>
      </c>
      <c r="P259" s="27">
        <f t="shared" si="58"/>
        <v>86</v>
      </c>
      <c r="Q259" s="28">
        <f t="shared" si="59"/>
        <v>0.78566400000000003</v>
      </c>
    </row>
    <row r="260" spans="2:17" x14ac:dyDescent="0.35">
      <c r="B260" s="24">
        <v>45108</v>
      </c>
      <c r="C260" s="18" t="str">
        <f>IF(OR('Daily Data'!D264 = "Tuesday", 'Daily Data'!D264 = "Wednesday", 'Daily Data'!D264 = "Thursday", 'Daily Data'!D264 = "Friday"), "Weekday", 'Daily Data'!D264)</f>
        <v>Saturday</v>
      </c>
      <c r="D260" s="18">
        <v>25</v>
      </c>
      <c r="E260" s="18">
        <v>74.099999999999994</v>
      </c>
      <c r="F260" s="18">
        <v>16.3</v>
      </c>
      <c r="G260" s="44">
        <v>0.89858796296296306</v>
      </c>
      <c r="H260" s="43">
        <f t="shared" si="54"/>
        <v>0.89858796296296306</v>
      </c>
      <c r="I260" s="29">
        <f>'Daily Data'!E264</f>
        <v>16.899999999999999</v>
      </c>
      <c r="J260" s="29">
        <f>'Daily Data'!J264</f>
        <v>55</v>
      </c>
      <c r="K260" s="18">
        <v>100</v>
      </c>
      <c r="L260" s="35">
        <f>IF('Daily Data'!G264&lt;0.25, 0, 'Daily Data'!G264)</f>
        <v>7.7</v>
      </c>
      <c r="M260" s="10">
        <f t="shared" si="55"/>
        <v>75.1953125</v>
      </c>
      <c r="N260" s="26">
        <f t="shared" si="56"/>
        <v>5.12</v>
      </c>
      <c r="O260" s="27">
        <f t="shared" si="57"/>
        <v>100</v>
      </c>
      <c r="P260" s="27">
        <f t="shared" si="58"/>
        <v>0</v>
      </c>
      <c r="Q260" s="28">
        <f t="shared" si="59"/>
        <v>0.77</v>
      </c>
    </row>
    <row r="261" spans="2:17" x14ac:dyDescent="0.35">
      <c r="B261" s="24">
        <v>45109</v>
      </c>
      <c r="C261" s="18" t="str">
        <f>IF(OR('Daily Data'!D265 = "Tuesday", 'Daily Data'!D265 = "Wednesday", 'Daily Data'!D265 = "Thursday", 'Daily Data'!D265 = "Friday"), "Weekday", 'Daily Data'!D265)</f>
        <v>Sunday</v>
      </c>
      <c r="D261" s="18">
        <v>12.5</v>
      </c>
      <c r="E261" s="18">
        <v>66.8</v>
      </c>
      <c r="F261" s="18">
        <v>12.9</v>
      </c>
      <c r="G261" s="44">
        <v>0.89832175925925928</v>
      </c>
      <c r="H261" s="43">
        <f t="shared" si="54"/>
        <v>0.89832175925925928</v>
      </c>
      <c r="I261" s="29">
        <f>'Daily Data'!E265</f>
        <v>18.7</v>
      </c>
      <c r="J261" s="29">
        <f>'Daily Data'!J265</f>
        <v>22</v>
      </c>
      <c r="K261" s="18">
        <v>100</v>
      </c>
      <c r="L261" s="35">
        <f>IF('Daily Data'!G265&lt;0.25, 0, 'Daily Data'!G265)</f>
        <v>0.9</v>
      </c>
      <c r="M261" s="10">
        <f t="shared" si="55"/>
        <v>8.7890625</v>
      </c>
      <c r="N261" s="26">
        <f t="shared" si="56"/>
        <v>4.4436</v>
      </c>
      <c r="O261" s="27">
        <f t="shared" si="57"/>
        <v>113.2109375</v>
      </c>
      <c r="P261" s="27">
        <f t="shared" si="58"/>
        <v>13.2109375</v>
      </c>
      <c r="Q261" s="28">
        <f t="shared" si="59"/>
        <v>9.0000000000000011E-2</v>
      </c>
    </row>
    <row r="262" spans="2:17" x14ac:dyDescent="0.35">
      <c r="B262" s="24">
        <v>45110</v>
      </c>
      <c r="C262" s="18" t="str">
        <f>IF(OR('Daily Data'!D266 = "Tuesday", 'Daily Data'!D266 = "Wednesday", 'Daily Data'!D266 = "Thursday", 'Daily Data'!D266 = "Friday"), "Weekday", 'Daily Data'!D266)</f>
        <v>Monday</v>
      </c>
      <c r="D262" s="18">
        <v>25</v>
      </c>
      <c r="E262" s="18">
        <v>59.4</v>
      </c>
      <c r="F262" s="18">
        <v>15</v>
      </c>
      <c r="G262" s="44">
        <v>0.89802083333333327</v>
      </c>
      <c r="H262" s="43">
        <f t="shared" ref="H262:H293" si="60">G262</f>
        <v>0.89802083333333327</v>
      </c>
      <c r="I262" s="29">
        <f>'Daily Data'!E266</f>
        <v>21</v>
      </c>
      <c r="J262" s="29">
        <f>'Daily Data'!J266</f>
        <v>22</v>
      </c>
      <c r="K262" s="18">
        <v>100</v>
      </c>
      <c r="L262" s="35">
        <f>IF('Daily Data'!G266&lt;0.25, 0, 'Daily Data'!G266)</f>
        <v>0.4</v>
      </c>
      <c r="M262" s="10">
        <f t="shared" ref="M262:M293" si="61">L262*100/10.24</f>
        <v>3.90625</v>
      </c>
      <c r="N262" s="26">
        <f t="shared" ref="N262:N293" si="62">IF(K262=100, (100-P262)*5.12/100, 5.12*0.01*(100-P262))</f>
        <v>4.1936</v>
      </c>
      <c r="O262" s="27">
        <f t="shared" ref="O262:O293" si="63">100*(10.24-N262)/5.12</f>
        <v>118.09375</v>
      </c>
      <c r="P262" s="27">
        <f t="shared" ref="P262:P293" si="64">IF(K262=100,IF((J262-M262)&lt;0, 0, J262-M262),IF(K262&lt;23,100,IF(((100-K262)+J262)&gt;100,100,(100-K262)+J262)))</f>
        <v>18.09375</v>
      </c>
      <c r="Q262" s="28">
        <f t="shared" ref="Q262:Q293" si="65">IF(AND(M262=0,  J262&lt;98),  0.011*(100-K262)*5.12*0.45, L262*0.1)</f>
        <v>4.0000000000000008E-2</v>
      </c>
    </row>
    <row r="263" spans="2:17" x14ac:dyDescent="0.35">
      <c r="B263" s="24">
        <v>45111</v>
      </c>
      <c r="C263" s="18" t="str">
        <f>IF(OR('Daily Data'!D267 = "Tuesday", 'Daily Data'!D267 = "Wednesday", 'Daily Data'!D267 = "Thursday", 'Daily Data'!D267 = "Friday"), "Weekday", 'Daily Data'!D267)</f>
        <v>Weekday</v>
      </c>
      <c r="D263" s="18">
        <v>16.670000000000002</v>
      </c>
      <c r="E263" s="18">
        <v>48.6</v>
      </c>
      <c r="F263" s="18">
        <v>18.399999999999999</v>
      </c>
      <c r="G263" s="44">
        <v>0.89768518518518514</v>
      </c>
      <c r="H263" s="43">
        <f t="shared" si="60"/>
        <v>0.89768518518518514</v>
      </c>
      <c r="I263" s="29">
        <f>'Daily Data'!E267</f>
        <v>18.7</v>
      </c>
      <c r="J263" s="29">
        <f>'Daily Data'!J267</f>
        <v>22</v>
      </c>
      <c r="K263" s="18">
        <v>100</v>
      </c>
      <c r="L263" s="35">
        <f>IF('Daily Data'!G267&lt;0.25, 0, 'Daily Data'!G267)</f>
        <v>2.2999999999999998</v>
      </c>
      <c r="M263" s="10">
        <f t="shared" si="61"/>
        <v>22.460937499999996</v>
      </c>
      <c r="N263" s="26">
        <f t="shared" si="62"/>
        <v>5.12</v>
      </c>
      <c r="O263" s="27">
        <f t="shared" si="63"/>
        <v>100</v>
      </c>
      <c r="P263" s="27">
        <f t="shared" si="64"/>
        <v>0</v>
      </c>
      <c r="Q263" s="28">
        <f t="shared" si="65"/>
        <v>0.22999999999999998</v>
      </c>
    </row>
    <row r="264" spans="2:17" x14ac:dyDescent="0.35">
      <c r="B264" s="24">
        <v>45112</v>
      </c>
      <c r="C264" s="18" t="str">
        <f>IF(OR('Daily Data'!D268 = "Tuesday", 'Daily Data'!D268 = "Wednesday", 'Daily Data'!D268 = "Thursday", 'Daily Data'!D268 = "Friday"), "Weekday", 'Daily Data'!D268)</f>
        <v>Weekday</v>
      </c>
      <c r="D264" s="18">
        <v>12.5</v>
      </c>
      <c r="E264" s="18">
        <v>63.8</v>
      </c>
      <c r="F264" s="18">
        <v>11.6</v>
      </c>
      <c r="G264" s="44">
        <v>0.89731481481481479</v>
      </c>
      <c r="H264" s="43">
        <f t="shared" si="60"/>
        <v>0.89731481481481479</v>
      </c>
      <c r="I264" s="29">
        <f>'Daily Data'!E268</f>
        <v>15.5</v>
      </c>
      <c r="J264" s="29">
        <f>'Daily Data'!J268</f>
        <v>22</v>
      </c>
      <c r="K264" s="18">
        <v>100</v>
      </c>
      <c r="L264" s="35">
        <f>IF('Daily Data'!G268&lt;0.25, 0, 'Daily Data'!G268)</f>
        <v>0</v>
      </c>
      <c r="M264" s="10">
        <f t="shared" si="61"/>
        <v>0</v>
      </c>
      <c r="N264" s="26">
        <f t="shared" si="62"/>
        <v>3.9936000000000003</v>
      </c>
      <c r="O264" s="27">
        <f t="shared" si="63"/>
        <v>122</v>
      </c>
      <c r="P264" s="27">
        <f t="shared" si="64"/>
        <v>22</v>
      </c>
      <c r="Q264" s="28">
        <f t="shared" si="65"/>
        <v>0</v>
      </c>
    </row>
    <row r="265" spans="2:17" x14ac:dyDescent="0.35">
      <c r="B265" s="24">
        <v>45113</v>
      </c>
      <c r="C265" s="18" t="str">
        <f>IF(OR('Daily Data'!D269 = "Tuesday", 'Daily Data'!D269 = "Wednesday", 'Daily Data'!D269 = "Thursday", 'Daily Data'!D269 = "Friday"), "Weekday", 'Daily Data'!D269)</f>
        <v>Weekday</v>
      </c>
      <c r="D265" s="18">
        <v>0</v>
      </c>
      <c r="E265" s="18">
        <v>45.5</v>
      </c>
      <c r="F265" s="18">
        <v>17.600000000000001</v>
      </c>
      <c r="G265" s="44">
        <v>0.89689814814814817</v>
      </c>
      <c r="H265" s="43">
        <f t="shared" si="60"/>
        <v>0.89689814814814817</v>
      </c>
      <c r="I265" s="29">
        <f>'Daily Data'!E269</f>
        <v>18.7</v>
      </c>
      <c r="J265" s="29">
        <f>'Daily Data'!J269</f>
        <v>22</v>
      </c>
      <c r="K265" s="18">
        <v>100</v>
      </c>
      <c r="L265" s="35">
        <f>IF('Daily Data'!G269&lt;0.25, 0, 'Daily Data'!G269)</f>
        <v>2.7</v>
      </c>
      <c r="M265" s="10">
        <f t="shared" si="61"/>
        <v>26.3671875</v>
      </c>
      <c r="N265" s="26">
        <f t="shared" si="62"/>
        <v>5.12</v>
      </c>
      <c r="O265" s="27">
        <f t="shared" si="63"/>
        <v>100</v>
      </c>
      <c r="P265" s="27">
        <f t="shared" si="64"/>
        <v>0</v>
      </c>
      <c r="Q265" s="28">
        <f t="shared" si="65"/>
        <v>0.27</v>
      </c>
    </row>
    <row r="266" spans="2:17" x14ac:dyDescent="0.35">
      <c r="B266" s="24">
        <v>45114</v>
      </c>
      <c r="C266" s="18" t="str">
        <f>IF(OR('Daily Data'!D270 = "Tuesday", 'Daily Data'!D270 = "Wednesday", 'Daily Data'!D270 = "Thursday", 'Daily Data'!D270 = "Friday"), "Weekday", 'Daily Data'!D270)</f>
        <v>Weekday</v>
      </c>
      <c r="D266" s="18">
        <v>0</v>
      </c>
      <c r="E266" s="18">
        <v>11.8</v>
      </c>
      <c r="F266" s="18">
        <v>27.8</v>
      </c>
      <c r="G266" s="44">
        <v>0.89644675925925921</v>
      </c>
      <c r="H266" s="43">
        <f t="shared" si="60"/>
        <v>0.89644675925925921</v>
      </c>
      <c r="I266" s="29">
        <f>'Daily Data'!E270</f>
        <v>28.2</v>
      </c>
      <c r="J266" s="29">
        <f>'Daily Data'!J270</f>
        <v>22</v>
      </c>
      <c r="K266" s="18">
        <v>100</v>
      </c>
      <c r="L266" s="35">
        <f>IF('Daily Data'!G270&lt;0.25, 0, 'Daily Data'!G270)</f>
        <v>10.6</v>
      </c>
      <c r="M266" s="10">
        <f t="shared" si="61"/>
        <v>103.515625</v>
      </c>
      <c r="N266" s="26">
        <f t="shared" si="62"/>
        <v>5.12</v>
      </c>
      <c r="O266" s="27">
        <f t="shared" si="63"/>
        <v>100</v>
      </c>
      <c r="P266" s="27">
        <f t="shared" si="64"/>
        <v>0</v>
      </c>
      <c r="Q266" s="28">
        <f t="shared" si="65"/>
        <v>1.06</v>
      </c>
    </row>
    <row r="267" spans="2:17" x14ac:dyDescent="0.35">
      <c r="B267" s="24">
        <v>45115</v>
      </c>
      <c r="C267" s="18" t="str">
        <f>IF(OR('Daily Data'!D271 = "Tuesday", 'Daily Data'!D271 = "Wednesday", 'Daily Data'!D271 = "Thursday", 'Daily Data'!D271 = "Friday"), "Weekday", 'Daily Data'!D271)</f>
        <v>Saturday</v>
      </c>
      <c r="D267" s="18">
        <v>54.17</v>
      </c>
      <c r="E267" s="18">
        <v>38.200000000000003</v>
      </c>
      <c r="F267" s="18">
        <v>8.5</v>
      </c>
      <c r="G267" s="44">
        <v>0.89596064814814813</v>
      </c>
      <c r="H267" s="43">
        <f t="shared" si="60"/>
        <v>0.89596064814814813</v>
      </c>
      <c r="I267" s="29">
        <f>'Daily Data'!E271</f>
        <v>9.9</v>
      </c>
      <c r="J267" s="29">
        <f>'Daily Data'!J271</f>
        <v>22</v>
      </c>
      <c r="K267" s="18">
        <v>48</v>
      </c>
      <c r="L267" s="35">
        <f>IF('Daily Data'!G271&lt;0.25, 0, 'Daily Data'!G271)</f>
        <v>0</v>
      </c>
      <c r="M267" s="10">
        <f t="shared" si="61"/>
        <v>0</v>
      </c>
      <c r="N267" s="26">
        <f t="shared" si="62"/>
        <v>1.3312000000000002</v>
      </c>
      <c r="O267" s="27">
        <f t="shared" si="63"/>
        <v>173.99999999999997</v>
      </c>
      <c r="P267" s="27">
        <f t="shared" si="64"/>
        <v>74</v>
      </c>
      <c r="Q267" s="28">
        <f t="shared" si="65"/>
        <v>1.3178879999999999</v>
      </c>
    </row>
    <row r="268" spans="2:17" x14ac:dyDescent="0.35">
      <c r="B268" s="24">
        <v>45116</v>
      </c>
      <c r="C268" s="18" t="str">
        <f>IF(OR('Daily Data'!D272 = "Tuesday", 'Daily Data'!D272 = "Wednesday", 'Daily Data'!D272 = "Thursday", 'Daily Data'!D272 = "Friday"), "Weekday", 'Daily Data'!D272)</f>
        <v>Sunday</v>
      </c>
      <c r="D268" s="18">
        <v>25</v>
      </c>
      <c r="E268" s="18">
        <v>47.8</v>
      </c>
      <c r="F268" s="18">
        <v>19.7</v>
      </c>
      <c r="G268" s="44">
        <v>0.89543981481481483</v>
      </c>
      <c r="H268" s="43">
        <f t="shared" si="60"/>
        <v>0.89543981481481483</v>
      </c>
      <c r="I268" s="29">
        <f>'Daily Data'!E272</f>
        <v>19.100000000000001</v>
      </c>
      <c r="J268" s="29">
        <f>'Daily Data'!J272</f>
        <v>22</v>
      </c>
      <c r="K268" s="18">
        <v>100</v>
      </c>
      <c r="L268" s="35">
        <f>IF('Daily Data'!G272&lt;0.25, 0, 'Daily Data'!G272)</f>
        <v>1.2</v>
      </c>
      <c r="M268" s="10">
        <f t="shared" si="61"/>
        <v>11.71875</v>
      </c>
      <c r="N268" s="26">
        <f t="shared" si="62"/>
        <v>4.5936000000000003</v>
      </c>
      <c r="O268" s="27">
        <f t="shared" si="63"/>
        <v>110.28125</v>
      </c>
      <c r="P268" s="27">
        <f t="shared" si="64"/>
        <v>10.28125</v>
      </c>
      <c r="Q268" s="28">
        <f t="shared" si="65"/>
        <v>0.12</v>
      </c>
    </row>
    <row r="269" spans="2:17" x14ac:dyDescent="0.35">
      <c r="B269" s="24">
        <v>45117</v>
      </c>
      <c r="C269" s="18" t="str">
        <f>IF(OR('Daily Data'!D273 = "Tuesday", 'Daily Data'!D273 = "Wednesday", 'Daily Data'!D273 = "Thursday", 'Daily Data'!D273 = "Friday"), "Weekday", 'Daily Data'!D273)</f>
        <v>Monday</v>
      </c>
      <c r="D269" s="18">
        <v>25</v>
      </c>
      <c r="E269" s="18">
        <v>47.2</v>
      </c>
      <c r="F269" s="18">
        <v>11.8</v>
      </c>
      <c r="G269" s="44">
        <v>0.8948842592592593</v>
      </c>
      <c r="H269" s="43">
        <f t="shared" si="60"/>
        <v>0.8948842592592593</v>
      </c>
      <c r="I269" s="29">
        <f>'Daily Data'!E273</f>
        <v>12.5</v>
      </c>
      <c r="J269" s="29">
        <f>'Daily Data'!J273</f>
        <v>22</v>
      </c>
      <c r="K269" s="18">
        <v>74</v>
      </c>
      <c r="L269" s="35">
        <f>IF('Daily Data'!G273&lt;0.25, 0, 'Daily Data'!G273)</f>
        <v>0</v>
      </c>
      <c r="M269" s="10">
        <f t="shared" si="61"/>
        <v>0</v>
      </c>
      <c r="N269" s="26">
        <f t="shared" si="62"/>
        <v>2.6624000000000003</v>
      </c>
      <c r="O269" s="27">
        <f t="shared" si="63"/>
        <v>148</v>
      </c>
      <c r="P269" s="27">
        <f t="shared" si="64"/>
        <v>48</v>
      </c>
      <c r="Q269" s="28">
        <f t="shared" si="65"/>
        <v>0.65894399999999997</v>
      </c>
    </row>
    <row r="270" spans="2:17" x14ac:dyDescent="0.35">
      <c r="B270" s="24">
        <v>45118</v>
      </c>
      <c r="C270" s="18" t="str">
        <f>IF(OR('Daily Data'!D274 = "Tuesday", 'Daily Data'!D274 = "Wednesday", 'Daily Data'!D274 = "Thursday", 'Daily Data'!D274 = "Friday"), "Weekday", 'Daily Data'!D274)</f>
        <v>Weekday</v>
      </c>
      <c r="D270" s="18">
        <v>66.67</v>
      </c>
      <c r="E270" s="18">
        <v>70.400000000000006</v>
      </c>
      <c r="F270" s="18">
        <v>9.9</v>
      </c>
      <c r="G270" s="44">
        <v>0.89429398148148154</v>
      </c>
      <c r="H270" s="43">
        <f t="shared" si="60"/>
        <v>0.89429398148148154</v>
      </c>
      <c r="I270" s="29">
        <f>'Daily Data'!E274</f>
        <v>14.4</v>
      </c>
      <c r="J270" s="29">
        <f>'Daily Data'!J274</f>
        <v>22</v>
      </c>
      <c r="K270" s="18">
        <v>54</v>
      </c>
      <c r="L270" s="35">
        <f>IF('Daily Data'!G274&lt;0.25, 0, 'Daily Data'!G274)</f>
        <v>0</v>
      </c>
      <c r="M270" s="10">
        <f t="shared" si="61"/>
        <v>0</v>
      </c>
      <c r="N270" s="26">
        <f t="shared" si="62"/>
        <v>1.6384000000000001</v>
      </c>
      <c r="O270" s="27">
        <f t="shared" si="63"/>
        <v>168</v>
      </c>
      <c r="P270" s="27">
        <f t="shared" si="64"/>
        <v>68</v>
      </c>
      <c r="Q270" s="28">
        <f t="shared" si="65"/>
        <v>1.1658240000000002</v>
      </c>
    </row>
    <row r="271" spans="2:17" x14ac:dyDescent="0.35">
      <c r="B271" s="24">
        <v>45119</v>
      </c>
      <c r="C271" s="18" t="str">
        <f>IF(OR('Daily Data'!D275 = "Tuesday", 'Daily Data'!D275 = "Wednesday", 'Daily Data'!D275 = "Thursday", 'Daily Data'!D275 = "Friday"), "Weekday", 'Daily Data'!D275)</f>
        <v>Weekday</v>
      </c>
      <c r="D271" s="18">
        <v>37.5</v>
      </c>
      <c r="E271" s="18">
        <v>50.2</v>
      </c>
      <c r="F271" s="18">
        <v>18.2</v>
      </c>
      <c r="G271" s="44">
        <v>0.89366898148148144</v>
      </c>
      <c r="H271" s="43">
        <f t="shared" si="60"/>
        <v>0.89366898148148144</v>
      </c>
      <c r="I271" s="29">
        <f>'Daily Data'!E275</f>
        <v>20.5</v>
      </c>
      <c r="J271" s="29">
        <f>'Daily Data'!J275</f>
        <v>22</v>
      </c>
      <c r="K271" s="18">
        <v>100</v>
      </c>
      <c r="L271" s="35">
        <f>IF('Daily Data'!G275&lt;0.25, 0, 'Daily Data'!G275)</f>
        <v>6.6219999999999999</v>
      </c>
      <c r="M271" s="10">
        <f t="shared" si="61"/>
        <v>64.66796875</v>
      </c>
      <c r="N271" s="26">
        <f t="shared" si="62"/>
        <v>5.12</v>
      </c>
      <c r="O271" s="27">
        <f t="shared" si="63"/>
        <v>100</v>
      </c>
      <c r="P271" s="27">
        <f t="shared" si="64"/>
        <v>0</v>
      </c>
      <c r="Q271" s="28">
        <f t="shared" si="65"/>
        <v>0.66220000000000001</v>
      </c>
    </row>
    <row r="272" spans="2:17" x14ac:dyDescent="0.35">
      <c r="B272" s="24">
        <v>45120</v>
      </c>
      <c r="C272" s="18" t="str">
        <f>IF(OR('Daily Data'!D276 = "Tuesday", 'Daily Data'!D276 = "Wednesday", 'Daily Data'!D276 = "Thursday", 'Daily Data'!D276 = "Friday"), "Weekday", 'Daily Data'!D276)</f>
        <v>Weekday</v>
      </c>
      <c r="D272" s="18">
        <v>25</v>
      </c>
      <c r="E272" s="18">
        <v>50.4</v>
      </c>
      <c r="F272" s="18">
        <v>17</v>
      </c>
      <c r="G272" s="44">
        <v>0.89300925925925922</v>
      </c>
      <c r="H272" s="43">
        <f t="shared" si="60"/>
        <v>0.89300925925925922</v>
      </c>
      <c r="I272" s="29">
        <f>'Daily Data'!E276</f>
        <v>18.8</v>
      </c>
      <c r="J272" s="29">
        <f>'Daily Data'!J276</f>
        <v>22</v>
      </c>
      <c r="K272" s="18">
        <v>100</v>
      </c>
      <c r="L272" s="35">
        <f>IF('Daily Data'!G276&lt;0.25, 0, 'Daily Data'!G276)</f>
        <v>8.0220000000000002</v>
      </c>
      <c r="M272" s="10">
        <f t="shared" si="61"/>
        <v>78.33984375</v>
      </c>
      <c r="N272" s="26">
        <f t="shared" si="62"/>
        <v>5.12</v>
      </c>
      <c r="O272" s="27">
        <f t="shared" si="63"/>
        <v>100</v>
      </c>
      <c r="P272" s="27">
        <f t="shared" si="64"/>
        <v>0</v>
      </c>
      <c r="Q272" s="28">
        <f t="shared" si="65"/>
        <v>0.80220000000000002</v>
      </c>
    </row>
    <row r="273" spans="2:17" x14ac:dyDescent="0.35">
      <c r="B273" s="24">
        <v>45121</v>
      </c>
      <c r="C273" s="18" t="str">
        <f>IF(OR('Daily Data'!D277 = "Tuesday", 'Daily Data'!D277 = "Wednesday", 'Daily Data'!D277 = "Thursday", 'Daily Data'!D277 = "Friday"), "Weekday", 'Daily Data'!D277)</f>
        <v>Weekday</v>
      </c>
      <c r="D273" s="18">
        <v>62.5</v>
      </c>
      <c r="E273" s="18">
        <v>71</v>
      </c>
      <c r="F273" s="18">
        <v>4.4000000000000004</v>
      </c>
      <c r="G273" s="44">
        <v>0.89231481481481489</v>
      </c>
      <c r="H273" s="43">
        <f t="shared" si="60"/>
        <v>0.89231481481481489</v>
      </c>
      <c r="I273" s="29">
        <f>'Daily Data'!E277</f>
        <v>4.5</v>
      </c>
      <c r="J273" s="29">
        <f>'Daily Data'!J277</f>
        <v>22</v>
      </c>
      <c r="K273" s="18">
        <v>45</v>
      </c>
      <c r="L273" s="35">
        <f>IF('Daily Data'!G277&lt;0.25, 0, 'Daily Data'!G277)</f>
        <v>0</v>
      </c>
      <c r="M273" s="10">
        <f t="shared" si="61"/>
        <v>0</v>
      </c>
      <c r="N273" s="26">
        <f t="shared" si="62"/>
        <v>1.1776</v>
      </c>
      <c r="O273" s="27">
        <f t="shared" si="63"/>
        <v>177</v>
      </c>
      <c r="P273" s="27">
        <f t="shared" si="64"/>
        <v>77</v>
      </c>
      <c r="Q273" s="28">
        <f t="shared" si="65"/>
        <v>1.39392</v>
      </c>
    </row>
    <row r="274" spans="2:17" x14ac:dyDescent="0.35">
      <c r="B274" s="24">
        <v>45122</v>
      </c>
      <c r="C274" s="18" t="str">
        <f>IF(OR('Daily Data'!D278 = "Tuesday", 'Daily Data'!D278 = "Wednesday", 'Daily Data'!D278 = "Thursday", 'Daily Data'!D278 = "Friday"), "Weekday", 'Daily Data'!D278)</f>
        <v>Saturday</v>
      </c>
      <c r="D274" s="18">
        <v>70.83</v>
      </c>
      <c r="E274" s="18">
        <v>65.599999999999994</v>
      </c>
      <c r="F274" s="18">
        <v>16.2</v>
      </c>
      <c r="G274" s="44">
        <v>0.89158564814814811</v>
      </c>
      <c r="H274" s="43">
        <f t="shared" si="60"/>
        <v>0.89158564814814811</v>
      </c>
      <c r="I274" s="29">
        <f>'Daily Data'!E278</f>
        <v>19.399999999999999</v>
      </c>
      <c r="J274" s="29">
        <f>'Daily Data'!J278</f>
        <v>22</v>
      </c>
      <c r="K274" s="18">
        <v>100</v>
      </c>
      <c r="L274" s="35">
        <f>IF('Daily Data'!G278&lt;0.25, 0, 'Daily Data'!G278)</f>
        <v>6.2219999999999995</v>
      </c>
      <c r="M274" s="10">
        <f t="shared" si="61"/>
        <v>60.761718749999993</v>
      </c>
      <c r="N274" s="26">
        <f t="shared" si="62"/>
        <v>5.12</v>
      </c>
      <c r="O274" s="27">
        <f t="shared" si="63"/>
        <v>100</v>
      </c>
      <c r="P274" s="27">
        <f t="shared" si="64"/>
        <v>0</v>
      </c>
      <c r="Q274" s="28">
        <f t="shared" si="65"/>
        <v>0.62219999999999998</v>
      </c>
    </row>
    <row r="275" spans="2:17" x14ac:dyDescent="0.35">
      <c r="B275" s="24">
        <v>45123</v>
      </c>
      <c r="C275" s="18" t="str">
        <f>IF(OR('Daily Data'!D279 = "Tuesday", 'Daily Data'!D279 = "Wednesday", 'Daily Data'!D279 = "Thursday", 'Daily Data'!D279 = "Friday"), "Weekday", 'Daily Data'!D279)</f>
        <v>Sunday</v>
      </c>
      <c r="D275" s="18">
        <v>50</v>
      </c>
      <c r="E275" s="18">
        <v>67.3</v>
      </c>
      <c r="F275" s="18">
        <v>13.5</v>
      </c>
      <c r="G275" s="44">
        <v>0.89083333333333325</v>
      </c>
      <c r="H275" s="43">
        <f t="shared" si="60"/>
        <v>0.89083333333333325</v>
      </c>
      <c r="I275" s="29">
        <f>'Daily Data'!E279</f>
        <v>16.8</v>
      </c>
      <c r="J275" s="29">
        <f>'Daily Data'!J279</f>
        <v>22</v>
      </c>
      <c r="K275" s="18">
        <v>100</v>
      </c>
      <c r="L275" s="35">
        <f>IF('Daily Data'!G279&lt;0.25, 0, 'Daily Data'!G279)</f>
        <v>7.2219999999999995</v>
      </c>
      <c r="M275" s="10">
        <f t="shared" si="61"/>
        <v>70.527343749999986</v>
      </c>
      <c r="N275" s="26">
        <f t="shared" si="62"/>
        <v>5.12</v>
      </c>
      <c r="O275" s="27">
        <f t="shared" si="63"/>
        <v>100</v>
      </c>
      <c r="P275" s="27">
        <f t="shared" si="64"/>
        <v>0</v>
      </c>
      <c r="Q275" s="28">
        <f t="shared" si="65"/>
        <v>0.72219999999999995</v>
      </c>
    </row>
    <row r="276" spans="2:17" x14ac:dyDescent="0.35">
      <c r="B276" s="24">
        <v>45124</v>
      </c>
      <c r="C276" s="18" t="str">
        <f>IF(OR('Daily Data'!D280 = "Tuesday", 'Daily Data'!D280 = "Wednesday", 'Daily Data'!D280 = "Thursday", 'Daily Data'!D280 = "Friday"), "Weekday", 'Daily Data'!D280)</f>
        <v>Monday</v>
      </c>
      <c r="D276" s="18">
        <v>20.83</v>
      </c>
      <c r="E276" s="18">
        <v>38.1</v>
      </c>
      <c r="F276" s="18">
        <v>17.5</v>
      </c>
      <c r="G276" s="44">
        <v>0.89003472222222213</v>
      </c>
      <c r="H276" s="43">
        <f t="shared" si="60"/>
        <v>0.89003472222222213</v>
      </c>
      <c r="I276" s="29">
        <f>'Daily Data'!E280</f>
        <v>18.8</v>
      </c>
      <c r="J276" s="29">
        <f>'Daily Data'!J280</f>
        <v>22</v>
      </c>
      <c r="K276" s="18">
        <v>100</v>
      </c>
      <c r="L276" s="35">
        <f>IF('Daily Data'!G280&lt;0.25, 0, 'Daily Data'!G280)</f>
        <v>8.3219999999999992</v>
      </c>
      <c r="M276" s="10">
        <f t="shared" si="61"/>
        <v>81.269531249999986</v>
      </c>
      <c r="N276" s="26">
        <f t="shared" si="62"/>
        <v>5.12</v>
      </c>
      <c r="O276" s="27">
        <f t="shared" si="63"/>
        <v>100</v>
      </c>
      <c r="P276" s="27">
        <f t="shared" si="64"/>
        <v>0</v>
      </c>
      <c r="Q276" s="28">
        <f t="shared" si="65"/>
        <v>0.83219999999999994</v>
      </c>
    </row>
    <row r="277" spans="2:17" x14ac:dyDescent="0.35">
      <c r="B277" s="24">
        <v>45125</v>
      </c>
      <c r="C277" s="18" t="str">
        <f>IF(OR('Daily Data'!D281 = "Tuesday", 'Daily Data'!D281 = "Wednesday", 'Daily Data'!D281 = "Thursday", 'Daily Data'!D281 = "Friday"), "Weekday", 'Daily Data'!D281)</f>
        <v>Weekday</v>
      </c>
      <c r="D277" s="18">
        <v>41.67</v>
      </c>
      <c r="E277" s="18">
        <v>68</v>
      </c>
      <c r="F277" s="18">
        <v>7.9</v>
      </c>
      <c r="G277" s="44">
        <v>0.88921296296296293</v>
      </c>
      <c r="H277" s="43">
        <f t="shared" si="60"/>
        <v>0.88921296296296293</v>
      </c>
      <c r="I277" s="29">
        <f>'Daily Data'!E281</f>
        <v>9.6999999999999993</v>
      </c>
      <c r="J277" s="29">
        <f>'Daily Data'!J281</f>
        <v>22</v>
      </c>
      <c r="K277" s="18">
        <v>96</v>
      </c>
      <c r="L277" s="35">
        <f>IF('Daily Data'!G281&lt;0.25, 0, 'Daily Data'!G281)</f>
        <v>0</v>
      </c>
      <c r="M277" s="10">
        <f t="shared" si="61"/>
        <v>0</v>
      </c>
      <c r="N277" s="26">
        <f t="shared" si="62"/>
        <v>3.7888000000000002</v>
      </c>
      <c r="O277" s="27">
        <f t="shared" si="63"/>
        <v>126</v>
      </c>
      <c r="P277" s="27">
        <f t="shared" si="64"/>
        <v>26</v>
      </c>
      <c r="Q277" s="28">
        <f t="shared" si="65"/>
        <v>0.10137599999999999</v>
      </c>
    </row>
    <row r="278" spans="2:17" x14ac:dyDescent="0.35">
      <c r="B278" s="24">
        <v>45126</v>
      </c>
      <c r="C278" s="18" t="str">
        <f>IF(OR('Daily Data'!D282 = "Tuesday", 'Daily Data'!D282 = "Wednesday", 'Daily Data'!D282 = "Thursday", 'Daily Data'!D282 = "Friday"), "Weekday", 'Daily Data'!D282)</f>
        <v>Weekday</v>
      </c>
      <c r="D278" s="18">
        <v>58.33</v>
      </c>
      <c r="E278" s="18">
        <v>70.8</v>
      </c>
      <c r="F278" s="18">
        <v>17.600000000000001</v>
      </c>
      <c r="G278" s="44">
        <v>0.88836805555555554</v>
      </c>
      <c r="H278" s="43">
        <f t="shared" si="60"/>
        <v>0.88836805555555554</v>
      </c>
      <c r="I278" s="29">
        <f>'Daily Data'!E282</f>
        <v>20.6</v>
      </c>
      <c r="J278" s="29">
        <f>'Daily Data'!J282</f>
        <v>22</v>
      </c>
      <c r="K278" s="18">
        <v>100</v>
      </c>
      <c r="L278" s="35">
        <f>IF('Daily Data'!G282&lt;0.25, 0, 'Daily Data'!G282)</f>
        <v>0.8</v>
      </c>
      <c r="M278" s="10">
        <f t="shared" si="61"/>
        <v>7.8125</v>
      </c>
      <c r="N278" s="26">
        <f t="shared" si="62"/>
        <v>4.3936000000000002</v>
      </c>
      <c r="O278" s="27">
        <f t="shared" si="63"/>
        <v>114.1875</v>
      </c>
      <c r="P278" s="27">
        <f t="shared" si="64"/>
        <v>14.1875</v>
      </c>
      <c r="Q278" s="28">
        <f t="shared" si="65"/>
        <v>8.0000000000000016E-2</v>
      </c>
    </row>
    <row r="279" spans="2:17" x14ac:dyDescent="0.35">
      <c r="B279" s="24">
        <v>45127</v>
      </c>
      <c r="C279" s="18" t="str">
        <f>IF(OR('Daily Data'!D283 = "Tuesday", 'Daily Data'!D283 = "Wednesday", 'Daily Data'!D283 = "Thursday", 'Daily Data'!D283 = "Friday"), "Weekday", 'Daily Data'!D283)</f>
        <v>Weekday</v>
      </c>
      <c r="D279" s="18">
        <v>0</v>
      </c>
      <c r="E279" s="18">
        <v>58.3</v>
      </c>
      <c r="F279" s="18">
        <v>11.2</v>
      </c>
      <c r="G279" s="44">
        <v>0.88748842592592592</v>
      </c>
      <c r="H279" s="43">
        <f t="shared" si="60"/>
        <v>0.88748842592592592</v>
      </c>
      <c r="I279" s="29">
        <f>'Daily Data'!E283</f>
        <v>14.8</v>
      </c>
      <c r="J279" s="29">
        <f>'Daily Data'!J283</f>
        <v>22</v>
      </c>
      <c r="K279" s="18">
        <v>100</v>
      </c>
      <c r="L279" s="35">
        <f>IF('Daily Data'!G283&lt;0.25, 0, 'Daily Data'!G283)</f>
        <v>1.1000000000000001</v>
      </c>
      <c r="M279" s="10">
        <f t="shared" si="61"/>
        <v>10.742187500000002</v>
      </c>
      <c r="N279" s="26">
        <f>IF(K279=100, (100-P279)*5.12/100, 5.12*0.01*(100-P279))</f>
        <v>4.5436000000000005</v>
      </c>
      <c r="O279" s="27">
        <f t="shared" si="63"/>
        <v>111.2578125</v>
      </c>
      <c r="P279" s="27">
        <f>IF(K279=100,IF((J279-M279)&lt;0, 0, J279-M279),IF(K279&lt;23,100,IF(((100-K279)+J279)&gt;100,100,(100-K279)+J279)))</f>
        <v>11.257812499999998</v>
      </c>
      <c r="Q279" s="28">
        <f t="shared" si="65"/>
        <v>0.11000000000000001</v>
      </c>
    </row>
    <row r="280" spans="2:17" x14ac:dyDescent="0.35">
      <c r="B280" s="24">
        <v>45128</v>
      </c>
      <c r="C280" s="18" t="str">
        <f>IF(OR('Daily Data'!D284 = "Tuesday", 'Daily Data'!D284 = "Wednesday", 'Daily Data'!D284 = "Thursday", 'Daily Data'!D284 = "Friday"), "Weekday", 'Daily Data'!D284)</f>
        <v>Weekday</v>
      </c>
      <c r="D280" s="18">
        <v>45.83</v>
      </c>
      <c r="E280" s="18">
        <v>58.2</v>
      </c>
      <c r="F280" s="18">
        <v>13</v>
      </c>
      <c r="G280" s="44">
        <v>0.88657407407407407</v>
      </c>
      <c r="H280" s="43">
        <f t="shared" si="60"/>
        <v>0.88657407407407407</v>
      </c>
      <c r="I280" s="29">
        <f>'Daily Data'!E284</f>
        <v>15.2</v>
      </c>
      <c r="J280" s="29">
        <f>'Daily Data'!J284</f>
        <v>22</v>
      </c>
      <c r="K280" s="18">
        <v>99</v>
      </c>
      <c r="L280" s="35">
        <f>IF('Daily Data'!G284&lt;0.25, 0, 'Daily Data'!G284)</f>
        <v>0</v>
      </c>
      <c r="M280" s="10">
        <f t="shared" si="61"/>
        <v>0</v>
      </c>
      <c r="N280" s="26">
        <f t="shared" si="62"/>
        <v>3.9424000000000001</v>
      </c>
      <c r="O280" s="27">
        <f t="shared" si="63"/>
        <v>123</v>
      </c>
      <c r="P280" s="27">
        <f t="shared" si="64"/>
        <v>23</v>
      </c>
      <c r="Q280" s="28">
        <f t="shared" si="65"/>
        <v>2.5343999999999998E-2</v>
      </c>
    </row>
    <row r="281" spans="2:17" x14ac:dyDescent="0.35">
      <c r="B281" s="24">
        <v>45129</v>
      </c>
      <c r="C281" s="18" t="str">
        <f>IF(OR('Daily Data'!D285 = "Tuesday", 'Daily Data'!D285 = "Wednesday", 'Daily Data'!D285 = "Thursday", 'Daily Data'!D285 = "Friday"), "Weekday", 'Daily Data'!D285)</f>
        <v>Saturday</v>
      </c>
      <c r="D281" s="18">
        <v>83.33</v>
      </c>
      <c r="E281" s="18">
        <v>86.4</v>
      </c>
      <c r="F281" s="18">
        <v>4.2</v>
      </c>
      <c r="G281" s="44">
        <v>0.88563657407407403</v>
      </c>
      <c r="H281" s="43">
        <f t="shared" si="60"/>
        <v>0.88563657407407403</v>
      </c>
      <c r="I281" s="29">
        <f>'Daily Data'!E285</f>
        <v>6.3</v>
      </c>
      <c r="J281" s="29">
        <f>'Daily Data'!J285</f>
        <v>98</v>
      </c>
      <c r="K281" s="18">
        <v>75</v>
      </c>
      <c r="L281" s="35">
        <f>IF('Daily Data'!G285&lt;0.25, 0, 'Daily Data'!G285)</f>
        <v>0</v>
      </c>
      <c r="M281" s="10">
        <f t="shared" si="61"/>
        <v>0</v>
      </c>
      <c r="N281" s="26">
        <f t="shared" si="62"/>
        <v>0</v>
      </c>
      <c r="O281" s="27">
        <f t="shared" si="63"/>
        <v>200</v>
      </c>
      <c r="P281" s="27">
        <f t="shared" si="64"/>
        <v>100</v>
      </c>
      <c r="Q281" s="28">
        <f t="shared" si="65"/>
        <v>0</v>
      </c>
    </row>
    <row r="282" spans="2:17" x14ac:dyDescent="0.35">
      <c r="B282" s="24">
        <v>45130</v>
      </c>
      <c r="C282" s="18" t="str">
        <f>IF(OR('Daily Data'!D286 = "Tuesday", 'Daily Data'!D286 = "Wednesday", 'Daily Data'!D286 = "Thursday", 'Daily Data'!D286 = "Friday"), "Weekday", 'Daily Data'!D286)</f>
        <v>Sunday</v>
      </c>
      <c r="D282" s="18"/>
      <c r="E282" s="18"/>
      <c r="F282" s="18"/>
      <c r="G282" s="44"/>
      <c r="H282" s="43">
        <f t="shared" si="60"/>
        <v>0</v>
      </c>
      <c r="I282" s="29">
        <f>'Daily Data'!E286</f>
        <v>0</v>
      </c>
      <c r="J282" s="29">
        <f>'Daily Data'!J286</f>
        <v>45</v>
      </c>
      <c r="K282" s="18">
        <v>82</v>
      </c>
      <c r="L282" s="35">
        <f>IF('Daily Data'!G286&lt;0.25, 0, 'Daily Data'!G286)</f>
        <v>0</v>
      </c>
      <c r="M282" s="10">
        <f t="shared" si="61"/>
        <v>0</v>
      </c>
      <c r="N282" s="26">
        <f t="shared" si="62"/>
        <v>1.8944000000000001</v>
      </c>
      <c r="O282" s="27">
        <f t="shared" si="63"/>
        <v>163</v>
      </c>
      <c r="P282" s="27">
        <f t="shared" si="64"/>
        <v>63</v>
      </c>
      <c r="Q282" s="28">
        <f t="shared" si="65"/>
        <v>0.45619199999999999</v>
      </c>
    </row>
    <row r="283" spans="2:17" x14ac:dyDescent="0.35">
      <c r="B283" s="24">
        <v>45131</v>
      </c>
      <c r="C283" s="18" t="str">
        <f>IF(OR('Daily Data'!D287 = "Tuesday", 'Daily Data'!D287 = "Wednesday", 'Daily Data'!D287 = "Thursday", 'Daily Data'!D287 = "Friday"), "Weekday", 'Daily Data'!D287)</f>
        <v>Monday</v>
      </c>
      <c r="D283" s="18"/>
      <c r="E283" s="18"/>
      <c r="F283" s="18"/>
      <c r="G283" s="44"/>
      <c r="H283" s="43">
        <f t="shared" si="60"/>
        <v>0</v>
      </c>
      <c r="I283" s="29">
        <f>'Daily Data'!E287</f>
        <v>0</v>
      </c>
      <c r="J283" s="29">
        <f>'Daily Data'!J287</f>
        <v>0</v>
      </c>
      <c r="K283" s="18"/>
      <c r="L283" s="35">
        <f>IF('Daily Data'!G287&lt;0.25, 0, 'Daily Data'!G287)</f>
        <v>0</v>
      </c>
      <c r="M283" s="10">
        <f t="shared" si="61"/>
        <v>0</v>
      </c>
      <c r="N283" s="26">
        <f t="shared" si="62"/>
        <v>0</v>
      </c>
      <c r="O283" s="27">
        <f t="shared" si="63"/>
        <v>200</v>
      </c>
      <c r="P283" s="27">
        <f t="shared" si="64"/>
        <v>100</v>
      </c>
      <c r="Q283" s="28">
        <f t="shared" si="65"/>
        <v>2.5343999999999998</v>
      </c>
    </row>
    <row r="284" spans="2:17" x14ac:dyDescent="0.35">
      <c r="B284" s="24">
        <v>45132</v>
      </c>
      <c r="C284" s="18" t="str">
        <f>IF(OR('Daily Data'!D288 = "Tuesday", 'Daily Data'!D288 = "Wednesday", 'Daily Data'!D288 = "Thursday", 'Daily Data'!D288 = "Friday"), "Weekday", 'Daily Data'!D288)</f>
        <v>Weekday</v>
      </c>
      <c r="D284" s="18"/>
      <c r="E284" s="18"/>
      <c r="F284" s="18"/>
      <c r="G284" s="44"/>
      <c r="H284" s="43">
        <f t="shared" si="60"/>
        <v>0</v>
      </c>
      <c r="I284" s="29">
        <f>'Daily Data'!E288</f>
        <v>0</v>
      </c>
      <c r="J284" s="29">
        <f>'Daily Data'!J288</f>
        <v>0</v>
      </c>
      <c r="K284" s="18"/>
      <c r="L284" s="35">
        <f>IF('Daily Data'!G288&lt;0.25, 0, 'Daily Data'!G288)</f>
        <v>0</v>
      </c>
      <c r="M284" s="10">
        <f t="shared" si="61"/>
        <v>0</v>
      </c>
      <c r="N284" s="26">
        <f t="shared" si="62"/>
        <v>0</v>
      </c>
      <c r="O284" s="27">
        <f t="shared" si="63"/>
        <v>200</v>
      </c>
      <c r="P284" s="27">
        <f t="shared" si="64"/>
        <v>100</v>
      </c>
      <c r="Q284" s="28">
        <f t="shared" si="65"/>
        <v>2.5343999999999998</v>
      </c>
    </row>
    <row r="285" spans="2:17" x14ac:dyDescent="0.35">
      <c r="B285" s="24">
        <v>45133</v>
      </c>
      <c r="C285" s="18" t="str">
        <f>IF(OR('Daily Data'!D289 = "Tuesday", 'Daily Data'!D289 = "Wednesday", 'Daily Data'!D289 = "Thursday", 'Daily Data'!D289 = "Friday"), "Weekday", 'Daily Data'!D289)</f>
        <v>Weekday</v>
      </c>
      <c r="D285" s="18"/>
      <c r="E285" s="18"/>
      <c r="F285" s="18"/>
      <c r="G285" s="44"/>
      <c r="H285" s="43">
        <f t="shared" si="60"/>
        <v>0</v>
      </c>
      <c r="I285" s="29">
        <f>'Daily Data'!E289</f>
        <v>0</v>
      </c>
      <c r="J285" s="29">
        <f>'Daily Data'!J289</f>
        <v>0</v>
      </c>
      <c r="K285" s="18"/>
      <c r="L285" s="35">
        <f>IF('Daily Data'!G289&lt;0.25, 0, 'Daily Data'!G289)</f>
        <v>0</v>
      </c>
      <c r="M285" s="10">
        <f t="shared" si="61"/>
        <v>0</v>
      </c>
      <c r="N285" s="26">
        <f t="shared" si="62"/>
        <v>0</v>
      </c>
      <c r="O285" s="27">
        <f t="shared" si="63"/>
        <v>200</v>
      </c>
      <c r="P285" s="27">
        <f t="shared" si="64"/>
        <v>100</v>
      </c>
      <c r="Q285" s="28">
        <f t="shared" si="65"/>
        <v>2.5343999999999998</v>
      </c>
    </row>
    <row r="286" spans="2:17" x14ac:dyDescent="0.35">
      <c r="B286" s="24">
        <v>45134</v>
      </c>
      <c r="C286" s="18" t="str">
        <f>IF(OR('Daily Data'!D290 = "Tuesday", 'Daily Data'!D290 = "Wednesday", 'Daily Data'!D290 = "Thursday", 'Daily Data'!D290 = "Friday"), "Weekday", 'Daily Data'!D290)</f>
        <v>Weekday</v>
      </c>
      <c r="D286" s="18"/>
      <c r="E286" s="18"/>
      <c r="F286" s="18"/>
      <c r="G286" s="44"/>
      <c r="H286" s="43">
        <f t="shared" si="60"/>
        <v>0</v>
      </c>
      <c r="I286" s="29">
        <f>'Daily Data'!E290</f>
        <v>0</v>
      </c>
      <c r="J286" s="29">
        <f>'Daily Data'!J290</f>
        <v>0</v>
      </c>
      <c r="K286" s="18"/>
      <c r="L286" s="35">
        <f>IF('Daily Data'!G290&lt;0.25, 0, 'Daily Data'!G290)</f>
        <v>0</v>
      </c>
      <c r="M286" s="10">
        <f t="shared" si="61"/>
        <v>0</v>
      </c>
      <c r="N286" s="26">
        <f t="shared" si="62"/>
        <v>0</v>
      </c>
      <c r="O286" s="27">
        <f t="shared" si="63"/>
        <v>200</v>
      </c>
      <c r="P286" s="27">
        <f t="shared" si="64"/>
        <v>100</v>
      </c>
      <c r="Q286" s="28">
        <f t="shared" si="65"/>
        <v>2.5343999999999998</v>
      </c>
    </row>
    <row r="287" spans="2:17" x14ac:dyDescent="0.35">
      <c r="B287" s="24">
        <v>45135</v>
      </c>
      <c r="C287" s="18" t="str">
        <f>IF(OR('Daily Data'!D291 = "Tuesday", 'Daily Data'!D291 = "Wednesday", 'Daily Data'!D291 = "Thursday", 'Daily Data'!D291 = "Friday"), "Weekday", 'Daily Data'!D291)</f>
        <v>Weekday</v>
      </c>
      <c r="D287" s="18"/>
      <c r="E287" s="18"/>
      <c r="F287" s="18"/>
      <c r="G287" s="44"/>
      <c r="H287" s="43">
        <f t="shared" si="60"/>
        <v>0</v>
      </c>
      <c r="I287" s="29">
        <f>'Daily Data'!E291</f>
        <v>0</v>
      </c>
      <c r="J287" s="29">
        <f>'Daily Data'!J291</f>
        <v>0</v>
      </c>
      <c r="K287" s="18"/>
      <c r="L287" s="35">
        <f>IF('Daily Data'!G291&lt;0.25, 0, 'Daily Data'!G291)</f>
        <v>0</v>
      </c>
      <c r="M287" s="10">
        <f t="shared" si="61"/>
        <v>0</v>
      </c>
      <c r="N287" s="26">
        <f t="shared" si="62"/>
        <v>0</v>
      </c>
      <c r="O287" s="27">
        <f t="shared" si="63"/>
        <v>200</v>
      </c>
      <c r="P287" s="27">
        <f t="shared" si="64"/>
        <v>100</v>
      </c>
      <c r="Q287" s="28">
        <f t="shared" si="65"/>
        <v>2.5343999999999998</v>
      </c>
    </row>
    <row r="288" spans="2:17" x14ac:dyDescent="0.35">
      <c r="B288" s="24">
        <v>45136</v>
      </c>
      <c r="C288" s="18" t="str">
        <f>IF(OR('Daily Data'!D292 = "Tuesday", 'Daily Data'!D292 = "Wednesday", 'Daily Data'!D292 = "Thursday", 'Daily Data'!D292 = "Friday"), "Weekday", 'Daily Data'!D292)</f>
        <v>Saturday</v>
      </c>
      <c r="D288" s="18"/>
      <c r="E288" s="18"/>
      <c r="F288" s="18"/>
      <c r="G288" s="44"/>
      <c r="H288" s="43">
        <f t="shared" si="60"/>
        <v>0</v>
      </c>
      <c r="I288" s="29">
        <f>'Daily Data'!E292</f>
        <v>0</v>
      </c>
      <c r="J288" s="29">
        <f>'Daily Data'!J292</f>
        <v>0</v>
      </c>
      <c r="K288" s="18"/>
      <c r="L288" s="35">
        <f>IF('Daily Data'!G292&lt;0.25, 0, 'Daily Data'!G292)</f>
        <v>0</v>
      </c>
      <c r="M288" s="10">
        <f t="shared" si="61"/>
        <v>0</v>
      </c>
      <c r="N288" s="26">
        <f t="shared" si="62"/>
        <v>0</v>
      </c>
      <c r="O288" s="27">
        <f t="shared" si="63"/>
        <v>200</v>
      </c>
      <c r="P288" s="27">
        <f t="shared" si="64"/>
        <v>100</v>
      </c>
      <c r="Q288" s="28">
        <f t="shared" si="65"/>
        <v>2.5343999999999998</v>
      </c>
    </row>
    <row r="289" spans="2:17" x14ac:dyDescent="0.35">
      <c r="B289" s="24">
        <v>45137</v>
      </c>
      <c r="C289" s="18" t="str">
        <f>IF(OR('Daily Data'!D293 = "Tuesday", 'Daily Data'!D293 = "Wednesday", 'Daily Data'!D293 = "Thursday", 'Daily Data'!D293 = "Friday"), "Weekday", 'Daily Data'!D293)</f>
        <v>Sunday</v>
      </c>
      <c r="D289" s="18"/>
      <c r="E289" s="18"/>
      <c r="F289" s="18"/>
      <c r="G289" s="44"/>
      <c r="H289" s="43">
        <f t="shared" si="60"/>
        <v>0</v>
      </c>
      <c r="I289" s="29">
        <f>'Daily Data'!E293</f>
        <v>0</v>
      </c>
      <c r="J289" s="29">
        <f>'Daily Data'!J293</f>
        <v>0</v>
      </c>
      <c r="K289" s="18"/>
      <c r="L289" s="35">
        <f>IF('Daily Data'!G293&lt;0.25, 0, 'Daily Data'!G293)</f>
        <v>0</v>
      </c>
      <c r="M289" s="10">
        <f t="shared" si="61"/>
        <v>0</v>
      </c>
      <c r="N289" s="26">
        <f t="shared" si="62"/>
        <v>0</v>
      </c>
      <c r="O289" s="27">
        <f t="shared" si="63"/>
        <v>200</v>
      </c>
      <c r="P289" s="27">
        <f t="shared" si="64"/>
        <v>100</v>
      </c>
      <c r="Q289" s="28">
        <f t="shared" si="65"/>
        <v>2.5343999999999998</v>
      </c>
    </row>
    <row r="290" spans="2:17" x14ac:dyDescent="0.35">
      <c r="B290" s="24">
        <v>45138</v>
      </c>
      <c r="C290" s="18">
        <f>IF(OR('Daily Data'!D294 = "Tuesday", 'Daily Data'!D294 = "Wednesday", 'Daily Data'!D294 = "Thursday", 'Daily Data'!D294 = "Friday"), "Weekday", 'Daily Data'!D294)</f>
        <v>0</v>
      </c>
      <c r="D290" s="18"/>
      <c r="E290" s="18"/>
      <c r="F290" s="18"/>
      <c r="G290" s="44"/>
      <c r="H290" s="43">
        <f t="shared" si="60"/>
        <v>0</v>
      </c>
      <c r="I290" s="29">
        <f>'Daily Data'!E294</f>
        <v>0</v>
      </c>
      <c r="J290" s="29">
        <f>'Daily Data'!J294</f>
        <v>0</v>
      </c>
      <c r="K290" s="18"/>
      <c r="L290" s="35">
        <f>IF('Daily Data'!G294&lt;0.25, 0, 'Daily Data'!G294)</f>
        <v>0</v>
      </c>
      <c r="M290" s="10">
        <f t="shared" si="61"/>
        <v>0</v>
      </c>
      <c r="N290" s="26">
        <f t="shared" si="62"/>
        <v>0</v>
      </c>
      <c r="O290" s="27">
        <f t="shared" si="63"/>
        <v>200</v>
      </c>
      <c r="P290" s="27">
        <f t="shared" si="64"/>
        <v>100</v>
      </c>
      <c r="Q290" s="28">
        <f t="shared" si="65"/>
        <v>2.5343999999999998</v>
      </c>
    </row>
    <row r="291" spans="2:17" x14ac:dyDescent="0.35">
      <c r="B291" s="24">
        <v>45139</v>
      </c>
      <c r="C291" s="18">
        <f>IF(OR('Daily Data'!D295 = "Tuesday", 'Daily Data'!D295 = "Wednesday", 'Daily Data'!D295 = "Thursday", 'Daily Data'!D295 = "Friday"), "Weekday", 'Daily Data'!D295)</f>
        <v>0</v>
      </c>
      <c r="D291" s="18"/>
      <c r="E291" s="18"/>
      <c r="F291" s="18"/>
      <c r="G291" s="44"/>
      <c r="H291" s="43">
        <f t="shared" si="60"/>
        <v>0</v>
      </c>
      <c r="I291" s="29">
        <f>'Daily Data'!E295</f>
        <v>0</v>
      </c>
      <c r="J291" s="29">
        <f>'Daily Data'!J295</f>
        <v>0</v>
      </c>
      <c r="K291" s="18"/>
      <c r="L291" s="35">
        <f>IF('Daily Data'!G295&lt;0.25, 0, 'Daily Data'!G295)</f>
        <v>0</v>
      </c>
      <c r="M291" s="10">
        <f t="shared" si="61"/>
        <v>0</v>
      </c>
      <c r="N291" s="26">
        <f t="shared" si="62"/>
        <v>0</v>
      </c>
      <c r="O291" s="27">
        <f t="shared" si="63"/>
        <v>200</v>
      </c>
      <c r="P291" s="27">
        <f t="shared" si="64"/>
        <v>100</v>
      </c>
      <c r="Q291" s="28">
        <f t="shared" si="65"/>
        <v>2.5343999999999998</v>
      </c>
    </row>
    <row r="292" spans="2:17" x14ac:dyDescent="0.35">
      <c r="B292" s="24">
        <v>45140</v>
      </c>
      <c r="C292" s="18">
        <f>IF(OR('Daily Data'!D296 = "Tuesday", 'Daily Data'!D296 = "Wednesday", 'Daily Data'!D296 = "Thursday", 'Daily Data'!D296 = "Friday"), "Weekday", 'Daily Data'!D296)</f>
        <v>0</v>
      </c>
      <c r="D292" s="18"/>
      <c r="E292" s="18"/>
      <c r="F292" s="18"/>
      <c r="G292" s="44"/>
      <c r="H292" s="43">
        <f t="shared" si="60"/>
        <v>0</v>
      </c>
      <c r="I292" s="29">
        <f>'Daily Data'!E296</f>
        <v>0</v>
      </c>
      <c r="J292" s="29">
        <f>'Daily Data'!J296</f>
        <v>0</v>
      </c>
      <c r="K292" s="18"/>
      <c r="L292" s="35">
        <f>IF('Daily Data'!G296&lt;0.25, 0, 'Daily Data'!G296)</f>
        <v>0</v>
      </c>
      <c r="M292" s="10">
        <f t="shared" si="61"/>
        <v>0</v>
      </c>
      <c r="N292" s="26">
        <f t="shared" si="62"/>
        <v>0</v>
      </c>
      <c r="O292" s="27">
        <f t="shared" si="63"/>
        <v>200</v>
      </c>
      <c r="P292" s="27">
        <f t="shared" si="64"/>
        <v>100</v>
      </c>
      <c r="Q292" s="28">
        <f t="shared" si="65"/>
        <v>2.5343999999999998</v>
      </c>
    </row>
    <row r="293" spans="2:17" x14ac:dyDescent="0.35">
      <c r="B293" s="24">
        <v>45141</v>
      </c>
      <c r="C293" s="18">
        <f>IF(OR('Daily Data'!D297 = "Tuesday", 'Daily Data'!D297 = "Wednesday", 'Daily Data'!D297 = "Thursday", 'Daily Data'!D297 = "Friday"), "Weekday", 'Daily Data'!D297)</f>
        <v>0</v>
      </c>
      <c r="D293" s="18"/>
      <c r="E293" s="18"/>
      <c r="F293" s="18"/>
      <c r="G293" s="44"/>
      <c r="H293" s="43">
        <f t="shared" si="60"/>
        <v>0</v>
      </c>
      <c r="I293" s="29">
        <f>'Daily Data'!E297</f>
        <v>0</v>
      </c>
      <c r="J293" s="29">
        <f>'Daily Data'!J297</f>
        <v>0</v>
      </c>
      <c r="K293" s="18"/>
      <c r="L293" s="35">
        <f>IF('Daily Data'!G297&lt;0.25, 0, 'Daily Data'!G297)</f>
        <v>0</v>
      </c>
      <c r="M293" s="10">
        <f t="shared" si="61"/>
        <v>0</v>
      </c>
      <c r="N293" s="26">
        <f t="shared" si="62"/>
        <v>0</v>
      </c>
      <c r="O293" s="27">
        <f t="shared" si="63"/>
        <v>200</v>
      </c>
      <c r="P293" s="27">
        <f t="shared" si="64"/>
        <v>100</v>
      </c>
      <c r="Q293" s="28">
        <f t="shared" si="65"/>
        <v>2.5343999999999998</v>
      </c>
    </row>
  </sheetData>
  <mergeCells count="2">
    <mergeCell ref="N1:P1"/>
    <mergeCell ref="S1:T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F7D6-3A97-409C-B650-64BEEA44D2BF}">
  <dimension ref="A1:F433"/>
  <sheetViews>
    <sheetView workbookViewId="0">
      <selection activeCell="B6" sqref="B6"/>
    </sheetView>
  </sheetViews>
  <sheetFormatPr defaultRowHeight="14.5" x14ac:dyDescent="0.35"/>
  <cols>
    <col min="1" max="1" width="9.1796875" customWidth="1"/>
    <col min="2" max="2" width="19.6328125" customWidth="1"/>
    <col min="3" max="3" width="17.6328125" customWidth="1"/>
    <col min="4" max="4" width="22.26953125" customWidth="1"/>
    <col min="6" max="6" width="10.26953125" customWidth="1"/>
  </cols>
  <sheetData>
    <row r="1" spans="1:6" x14ac:dyDescent="0.3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</row>
    <row r="2" spans="1:6" x14ac:dyDescent="0.35">
      <c r="A2" t="str">
        <f>Weather!C3</f>
        <v>Weekday</v>
      </c>
      <c r="B2">
        <f>Weather!D3</f>
        <v>8.33</v>
      </c>
      <c r="C2">
        <f>Weather!E3</f>
        <v>59.4</v>
      </c>
      <c r="D2">
        <f>Weather!F3</f>
        <v>8.1</v>
      </c>
      <c r="E2">
        <f>Weather!H3</f>
        <v>0.76218750000000002</v>
      </c>
      <c r="F2">
        <f>Weather!P3</f>
        <v>98</v>
      </c>
    </row>
    <row r="3" spans="1:6" x14ac:dyDescent="0.35">
      <c r="A3" t="str">
        <f>Weather!C4</f>
        <v>Saturday</v>
      </c>
      <c r="B3">
        <f>Weather!D4</f>
        <v>29.17</v>
      </c>
      <c r="C3">
        <f>Weather!E4</f>
        <v>59.5</v>
      </c>
      <c r="D3">
        <f>Weather!F4</f>
        <v>9.3000000000000007</v>
      </c>
      <c r="E3">
        <f>Weather!H4</f>
        <v>0.75746527777777783</v>
      </c>
      <c r="F3">
        <f>Weather!P4</f>
        <v>92.6171875</v>
      </c>
    </row>
    <row r="4" spans="1:6" x14ac:dyDescent="0.35">
      <c r="A4" t="str">
        <f>Weather!C5</f>
        <v>Sunday</v>
      </c>
      <c r="B4">
        <f>Weather!D5</f>
        <v>8.33</v>
      </c>
      <c r="C4">
        <f>Weather!E5</f>
        <v>30.6</v>
      </c>
      <c r="D4">
        <f>Weather!F5</f>
        <v>11.1</v>
      </c>
      <c r="E4">
        <f>Weather!H5</f>
        <v>0.7559027777777777</v>
      </c>
      <c r="F4">
        <f>Weather!P5</f>
        <v>76</v>
      </c>
    </row>
    <row r="5" spans="1:6" x14ac:dyDescent="0.35">
      <c r="A5" t="str">
        <f>Weather!C6</f>
        <v>Monday</v>
      </c>
      <c r="B5">
        <f>Weather!D6</f>
        <v>8.33</v>
      </c>
      <c r="C5">
        <f>Weather!E6</f>
        <v>32.6</v>
      </c>
      <c r="D5">
        <f>Weather!F6</f>
        <v>10.1</v>
      </c>
      <c r="E5">
        <f>Weather!H6</f>
        <v>0.75436342592592587</v>
      </c>
      <c r="F5">
        <f>Weather!P6</f>
        <v>84.6875</v>
      </c>
    </row>
    <row r="6" spans="1:6" x14ac:dyDescent="0.35">
      <c r="A6" t="str">
        <f>Weather!C7</f>
        <v>Weekday</v>
      </c>
      <c r="B6">
        <f>Weather!D7</f>
        <v>0</v>
      </c>
      <c r="C6">
        <f>Weather!E7</f>
        <v>6.7</v>
      </c>
      <c r="D6">
        <f>Weather!F7</f>
        <v>10.5</v>
      </c>
      <c r="E6">
        <f>Weather!H7</f>
        <v>0.75282407407407403</v>
      </c>
      <c r="F6">
        <f>Weather!P7</f>
        <v>52.273437499999993</v>
      </c>
    </row>
    <row r="7" spans="1:6" x14ac:dyDescent="0.35">
      <c r="A7" t="str">
        <f>Weather!C8</f>
        <v>Weekday</v>
      </c>
      <c r="B7">
        <f>Weather!D8</f>
        <v>0</v>
      </c>
      <c r="C7">
        <f>Weather!E8</f>
        <v>64.3</v>
      </c>
      <c r="D7">
        <f>Weather!F8</f>
        <v>5.4</v>
      </c>
      <c r="E7">
        <f>Weather!H8</f>
        <v>0.75129629629629635</v>
      </c>
      <c r="F7">
        <f>Weather!P8</f>
        <v>83.3515625</v>
      </c>
    </row>
    <row r="8" spans="1:6" x14ac:dyDescent="0.35">
      <c r="A8" t="str">
        <f>Weather!C9</f>
        <v>Weekday</v>
      </c>
      <c r="B8">
        <f>Weather!D9</f>
        <v>41.67</v>
      </c>
      <c r="C8">
        <f>Weather!E9</f>
        <v>81.3</v>
      </c>
      <c r="D8">
        <f>Weather!F9</f>
        <v>0.9</v>
      </c>
      <c r="E8">
        <f>Weather!H9</f>
        <v>0.74979166666666675</v>
      </c>
      <c r="F8">
        <f>Weather!P9</f>
        <v>100</v>
      </c>
    </row>
    <row r="9" spans="1:6" x14ac:dyDescent="0.35">
      <c r="A9" t="str">
        <f>Weather!C10</f>
        <v>Weekday</v>
      </c>
      <c r="B9">
        <f>Weather!D10</f>
        <v>50</v>
      </c>
      <c r="C9">
        <f>Weather!E10</f>
        <v>78.2</v>
      </c>
      <c r="D9">
        <f>Weather!F10</f>
        <v>2.2999999999999998</v>
      </c>
      <c r="E9">
        <f>Weather!H10</f>
        <v>0.74828703703703703</v>
      </c>
      <c r="F9">
        <f>Weather!P10</f>
        <v>100</v>
      </c>
    </row>
    <row r="10" spans="1:6" x14ac:dyDescent="0.35">
      <c r="A10" t="str">
        <f>Weather!C11</f>
        <v>Saturday</v>
      </c>
      <c r="B10">
        <f>Weather!D11</f>
        <v>0</v>
      </c>
      <c r="C10">
        <f>Weather!E11</f>
        <v>53.8</v>
      </c>
      <c r="D10">
        <f>Weather!F11</f>
        <v>6.3</v>
      </c>
      <c r="E10">
        <f>Weather!H11</f>
        <v>0.74679398148148157</v>
      </c>
      <c r="F10">
        <f>Weather!P11</f>
        <v>73.609375</v>
      </c>
    </row>
    <row r="11" spans="1:6" x14ac:dyDescent="0.35">
      <c r="A11" t="str">
        <f>Weather!C12</f>
        <v>Sunday</v>
      </c>
      <c r="B11">
        <f>Weather!D12</f>
        <v>50</v>
      </c>
      <c r="C11">
        <f>Weather!E12</f>
        <v>69.099999999999994</v>
      </c>
      <c r="D11">
        <f>Weather!F12</f>
        <v>3.5</v>
      </c>
      <c r="E11">
        <f>Weather!H12</f>
        <v>0.74532407407407408</v>
      </c>
      <c r="F11">
        <f>Weather!P12</f>
        <v>100</v>
      </c>
    </row>
    <row r="12" spans="1:6" x14ac:dyDescent="0.35">
      <c r="A12" t="str">
        <f>Weather!C13</f>
        <v>Monday</v>
      </c>
      <c r="B12">
        <f>Weather!D13</f>
        <v>25</v>
      </c>
      <c r="C12">
        <f>Weather!E13</f>
        <v>50</v>
      </c>
      <c r="D12">
        <f>Weather!F13</f>
        <v>4.5999999999999996</v>
      </c>
      <c r="E12">
        <f>Weather!H13</f>
        <v>0.74385416666666659</v>
      </c>
      <c r="F12">
        <f>Weather!P13</f>
        <v>97</v>
      </c>
    </row>
    <row r="13" spans="1:6" x14ac:dyDescent="0.35">
      <c r="A13" t="str">
        <f>Weather!C14</f>
        <v>Weekday</v>
      </c>
      <c r="B13">
        <f>Weather!D14</f>
        <v>0</v>
      </c>
      <c r="C13">
        <f>Weather!E14</f>
        <v>47.2</v>
      </c>
      <c r="D13">
        <f>Weather!F14</f>
        <v>6.6</v>
      </c>
      <c r="E13">
        <f>Weather!H14</f>
        <v>0.7424074074074074</v>
      </c>
      <c r="F13">
        <f>Weather!P14</f>
        <v>75.1875</v>
      </c>
    </row>
    <row r="14" spans="1:6" x14ac:dyDescent="0.35">
      <c r="A14" t="str">
        <f>Weather!C15</f>
        <v>Weekday</v>
      </c>
      <c r="B14">
        <f>Weather!D15</f>
        <v>8.33</v>
      </c>
      <c r="C14">
        <f>Weather!E15</f>
        <v>57.2</v>
      </c>
      <c r="D14">
        <f>Weather!F15</f>
        <v>7.3</v>
      </c>
      <c r="E14">
        <f>Weather!H15</f>
        <v>0.74097222222222225</v>
      </c>
      <c r="F14">
        <f>Weather!P15</f>
        <v>82</v>
      </c>
    </row>
    <row r="15" spans="1:6" x14ac:dyDescent="0.35">
      <c r="A15" t="str">
        <f>Weather!C16</f>
        <v>Weekday</v>
      </c>
      <c r="B15">
        <f>Weather!D16</f>
        <v>16.670000000000002</v>
      </c>
      <c r="C15">
        <f>Weather!E16</f>
        <v>59.6</v>
      </c>
      <c r="D15">
        <f>Weather!F16</f>
        <v>2.4</v>
      </c>
      <c r="E15">
        <f>Weather!H16</f>
        <v>0.73954861111111114</v>
      </c>
      <c r="F15">
        <f>Weather!P16</f>
        <v>100</v>
      </c>
    </row>
    <row r="16" spans="1:6" x14ac:dyDescent="0.35">
      <c r="A16" t="str">
        <f>Weather!C17</f>
        <v>Weekday</v>
      </c>
      <c r="B16">
        <f>Weather!D17</f>
        <v>20.83</v>
      </c>
      <c r="C16">
        <f>Weather!E17</f>
        <v>59.3</v>
      </c>
      <c r="D16">
        <f>Weather!F17</f>
        <v>6.3</v>
      </c>
      <c r="E16">
        <f>Weather!H17</f>
        <v>0.73814814814814811</v>
      </c>
      <c r="F16">
        <f>Weather!P17</f>
        <v>85.000000000000014</v>
      </c>
    </row>
    <row r="17" spans="1:6" x14ac:dyDescent="0.35">
      <c r="A17" t="str">
        <f>Weather!C18</f>
        <v>Saturday</v>
      </c>
      <c r="B17">
        <f>Weather!D18</f>
        <v>29.17</v>
      </c>
      <c r="C17">
        <f>Weather!E18</f>
        <v>67.5</v>
      </c>
      <c r="D17">
        <f>Weather!F18</f>
        <v>2.7</v>
      </c>
      <c r="E17">
        <f>Weather!H18</f>
        <v>0.73675925925925922</v>
      </c>
      <c r="F17">
        <f>Weather!P18</f>
        <v>100</v>
      </c>
    </row>
    <row r="18" spans="1:6" x14ac:dyDescent="0.35">
      <c r="A18" t="str">
        <f>Weather!C19</f>
        <v>Sunday</v>
      </c>
      <c r="B18">
        <f>Weather!D19</f>
        <v>4.17</v>
      </c>
      <c r="C18">
        <f>Weather!E19</f>
        <v>54.1</v>
      </c>
      <c r="D18">
        <f>Weather!F19</f>
        <v>3.8</v>
      </c>
      <c r="E18">
        <f>Weather!H19</f>
        <v>0.6937268518518519</v>
      </c>
      <c r="F18">
        <f>Weather!P19</f>
        <v>100</v>
      </c>
    </row>
    <row r="19" spans="1:6" x14ac:dyDescent="0.35">
      <c r="A19" t="str">
        <f>Weather!C20</f>
        <v>Monday</v>
      </c>
      <c r="B19">
        <f>Weather!D20</f>
        <v>12.5</v>
      </c>
      <c r="C19">
        <f>Weather!E20</f>
        <v>63.3</v>
      </c>
      <c r="D19">
        <f>Weather!F20</f>
        <v>4.3</v>
      </c>
      <c r="E19">
        <f>Weather!H20</f>
        <v>0.69236111111111109</v>
      </c>
      <c r="F19">
        <f>Weather!P20</f>
        <v>100</v>
      </c>
    </row>
    <row r="20" spans="1:6" x14ac:dyDescent="0.35">
      <c r="A20" t="str">
        <f>Weather!C21</f>
        <v>Weekday</v>
      </c>
      <c r="B20">
        <f>Weather!D21</f>
        <v>29.17</v>
      </c>
      <c r="C20">
        <f>Weather!E21</f>
        <v>63</v>
      </c>
      <c r="D20">
        <f>Weather!F21</f>
        <v>4.0999999999999996</v>
      </c>
      <c r="E20">
        <f>Weather!H21</f>
        <v>0.69103009259259263</v>
      </c>
      <c r="F20">
        <f>Weather!P21</f>
        <v>100</v>
      </c>
    </row>
    <row r="21" spans="1:6" x14ac:dyDescent="0.35">
      <c r="A21" t="str">
        <f>Weather!C22</f>
        <v>Weekday</v>
      </c>
      <c r="B21">
        <f>Weather!D22</f>
        <v>20.83</v>
      </c>
      <c r="C21">
        <f>Weather!E22</f>
        <v>61.5</v>
      </c>
      <c r="D21">
        <f>Weather!F22</f>
        <v>3.8</v>
      </c>
      <c r="E21">
        <f>Weather!H22</f>
        <v>0.6897106481481482</v>
      </c>
      <c r="F21">
        <f>Weather!P22</f>
        <v>99.000000000000014</v>
      </c>
    </row>
    <row r="22" spans="1:6" x14ac:dyDescent="0.35">
      <c r="A22" t="str">
        <f>Weather!C23</f>
        <v>Weekday</v>
      </c>
      <c r="B22">
        <f>Weather!D23</f>
        <v>20.83</v>
      </c>
      <c r="C22">
        <f>Weather!E23</f>
        <v>89.1</v>
      </c>
      <c r="D22">
        <f>Weather!F23</f>
        <v>2.9</v>
      </c>
      <c r="E22">
        <f>Weather!H23</f>
        <v>0.68840277777777781</v>
      </c>
      <c r="F22">
        <f>Weather!P23</f>
        <v>100</v>
      </c>
    </row>
    <row r="23" spans="1:6" x14ac:dyDescent="0.35">
      <c r="A23" t="str">
        <f>Weather!C24</f>
        <v>Weekday</v>
      </c>
      <c r="B23">
        <f>Weather!D24</f>
        <v>0</v>
      </c>
      <c r="C23">
        <f>Weather!E24</f>
        <v>29.6</v>
      </c>
      <c r="D23">
        <f>Weather!F24</f>
        <v>8</v>
      </c>
      <c r="E23">
        <f>Weather!H24</f>
        <v>0.68712962962962953</v>
      </c>
      <c r="F23">
        <f>Weather!P24</f>
        <v>70.6171875</v>
      </c>
    </row>
    <row r="24" spans="1:6" x14ac:dyDescent="0.35">
      <c r="A24" t="str">
        <f>Weather!C25</f>
        <v>Saturday</v>
      </c>
      <c r="B24">
        <f>Weather!D25</f>
        <v>33.33</v>
      </c>
      <c r="C24">
        <f>Weather!E25</f>
        <v>71.2</v>
      </c>
      <c r="D24">
        <f>Weather!F25</f>
        <v>1.1000000000000001</v>
      </c>
      <c r="E24">
        <f>Weather!H25</f>
        <v>0.68586805555555552</v>
      </c>
      <c r="F24">
        <f>Weather!P25</f>
        <v>100</v>
      </c>
    </row>
    <row r="25" spans="1:6" x14ac:dyDescent="0.35">
      <c r="A25" t="str">
        <f>Weather!C26</f>
        <v>Sunday</v>
      </c>
      <c r="B25">
        <f>Weather!D26</f>
        <v>41.67</v>
      </c>
      <c r="C25">
        <f>Weather!E26</f>
        <v>75.599999999999994</v>
      </c>
      <c r="D25">
        <f>Weather!F26</f>
        <v>1.3</v>
      </c>
      <c r="E25">
        <f>Weather!H26</f>
        <v>0.68462962962962959</v>
      </c>
      <c r="F25">
        <f>Weather!P26</f>
        <v>100</v>
      </c>
    </row>
    <row r="26" spans="1:6" x14ac:dyDescent="0.35">
      <c r="A26" t="str">
        <f>Weather!C27</f>
        <v>Weekday</v>
      </c>
      <c r="B26">
        <f>Weather!D27</f>
        <v>37.5</v>
      </c>
      <c r="C26">
        <f>Weather!E27</f>
        <v>70.2</v>
      </c>
      <c r="D26">
        <f>Weather!F27</f>
        <v>1.3</v>
      </c>
      <c r="E26">
        <f>Weather!H27</f>
        <v>0.6834027777777778</v>
      </c>
      <c r="F26">
        <f>Weather!P27</f>
        <v>100</v>
      </c>
    </row>
    <row r="27" spans="1:6" x14ac:dyDescent="0.35">
      <c r="A27" t="str">
        <f>Weather!C28</f>
        <v>Weekday</v>
      </c>
      <c r="B27">
        <f>Weather!D28</f>
        <v>20.83</v>
      </c>
      <c r="C27">
        <f>Weather!E28</f>
        <v>60.5</v>
      </c>
      <c r="D27">
        <f>Weather!F28</f>
        <v>3.5</v>
      </c>
      <c r="E27">
        <f>Weather!H28</f>
        <v>0.68221064814814814</v>
      </c>
      <c r="F27">
        <f>Weather!P28</f>
        <v>92.1640625</v>
      </c>
    </row>
    <row r="28" spans="1:6" x14ac:dyDescent="0.35">
      <c r="A28" t="str">
        <f>Weather!C29</f>
        <v>Weekday</v>
      </c>
      <c r="B28">
        <f>Weather!D29</f>
        <v>20.83</v>
      </c>
      <c r="C28">
        <f>Weather!E29</f>
        <v>57.7</v>
      </c>
      <c r="D28">
        <f>Weather!F29</f>
        <v>4</v>
      </c>
      <c r="E28">
        <f>Weather!H29</f>
        <v>0.68103009259259262</v>
      </c>
      <c r="F28">
        <f>Weather!P29</f>
        <v>93</v>
      </c>
    </row>
    <row r="29" spans="1:6" x14ac:dyDescent="0.35">
      <c r="A29" t="str">
        <f>Weather!C30</f>
        <v>Weekday</v>
      </c>
      <c r="B29">
        <f>Weather!D30</f>
        <v>0</v>
      </c>
      <c r="C29">
        <f>Weather!E30</f>
        <v>76.400000000000006</v>
      </c>
      <c r="D29">
        <f>Weather!F30</f>
        <v>2.9</v>
      </c>
      <c r="E29">
        <f>Weather!H30</f>
        <v>0.67988425925925933</v>
      </c>
      <c r="F29">
        <f>Weather!P30</f>
        <v>100</v>
      </c>
    </row>
    <row r="30" spans="1:6" x14ac:dyDescent="0.35">
      <c r="A30" t="str">
        <f>Weather!C31</f>
        <v>Weekday</v>
      </c>
      <c r="B30">
        <f>Weather!D31</f>
        <v>0</v>
      </c>
      <c r="C30">
        <f>Weather!E31</f>
        <v>74</v>
      </c>
      <c r="D30">
        <f>Weather!F31</f>
        <v>3</v>
      </c>
      <c r="E30">
        <f>Weather!H31</f>
        <v>0.67874999999999996</v>
      </c>
      <c r="F30">
        <f>Weather!P31</f>
        <v>100</v>
      </c>
    </row>
    <row r="31" spans="1:6" x14ac:dyDescent="0.35">
      <c r="A31" t="str">
        <f>Weather!C32</f>
        <v>Saturday</v>
      </c>
      <c r="B31">
        <f>Weather!D32</f>
        <v>0</v>
      </c>
      <c r="C31">
        <f>Weather!E32</f>
        <v>37</v>
      </c>
      <c r="D31">
        <f>Weather!F32</f>
        <v>3.9</v>
      </c>
      <c r="E31">
        <f>Weather!H32</f>
        <v>0.67765046296296294</v>
      </c>
      <c r="F31">
        <f>Weather!P32</f>
        <v>100</v>
      </c>
    </row>
    <row r="32" spans="1:6" x14ac:dyDescent="0.35">
      <c r="A32" t="str">
        <f>Weather!C33</f>
        <v>Sunday</v>
      </c>
      <c r="B32">
        <f>Weather!D33</f>
        <v>4.17</v>
      </c>
      <c r="C32">
        <f>Weather!E33</f>
        <v>77.400000000000006</v>
      </c>
      <c r="D32">
        <f>Weather!F33</f>
        <v>1.8</v>
      </c>
      <c r="E32">
        <f>Weather!H33</f>
        <v>0.67657407407407411</v>
      </c>
      <c r="F32">
        <f>Weather!P33</f>
        <v>100</v>
      </c>
    </row>
    <row r="33" spans="1:6" x14ac:dyDescent="0.35">
      <c r="A33" t="str">
        <f>Weather!C34</f>
        <v>Monday</v>
      </c>
      <c r="B33">
        <f>Weather!D34</f>
        <v>8.33</v>
      </c>
      <c r="C33">
        <f>Weather!E34</f>
        <v>91.5</v>
      </c>
      <c r="D33">
        <f>Weather!F34</f>
        <v>1.2</v>
      </c>
      <c r="E33">
        <f>Weather!H34</f>
        <v>0.67552083333333324</v>
      </c>
      <c r="F33">
        <f>Weather!P34</f>
        <v>100</v>
      </c>
    </row>
    <row r="34" spans="1:6" x14ac:dyDescent="0.35">
      <c r="A34" t="str">
        <f>Weather!C35</f>
        <v>Weekday</v>
      </c>
      <c r="B34">
        <f>Weather!D35</f>
        <v>41.67</v>
      </c>
      <c r="C34">
        <f>Weather!E35</f>
        <v>78.400000000000006</v>
      </c>
      <c r="D34">
        <f>Weather!F35</f>
        <v>1.1000000000000001</v>
      </c>
      <c r="E34">
        <f>Weather!H35</f>
        <v>0.67449074074074078</v>
      </c>
      <c r="F34">
        <f>Weather!P35</f>
        <v>100</v>
      </c>
    </row>
    <row r="35" spans="1:6" x14ac:dyDescent="0.35">
      <c r="A35" t="str">
        <f>Weather!C36</f>
        <v>Weekday</v>
      </c>
      <c r="B35">
        <f>Weather!D36</f>
        <v>8.33</v>
      </c>
      <c r="C35">
        <f>Weather!E36</f>
        <v>85.6</v>
      </c>
      <c r="D35">
        <f>Weather!F36</f>
        <v>2.7</v>
      </c>
      <c r="E35">
        <f>Weather!H36</f>
        <v>0.67349537037037033</v>
      </c>
      <c r="F35">
        <f>Weather!P36</f>
        <v>100</v>
      </c>
    </row>
    <row r="36" spans="1:6" x14ac:dyDescent="0.35">
      <c r="A36" t="str">
        <f>Weather!C38</f>
        <v>Weekday</v>
      </c>
      <c r="B36">
        <f>Weather!D38</f>
        <v>70.83</v>
      </c>
      <c r="C36">
        <f>Weather!E38</f>
        <v>89.3</v>
      </c>
      <c r="D36">
        <f>Weather!F38</f>
        <v>0.6</v>
      </c>
      <c r="E36">
        <f>Weather!H38</f>
        <v>0.67252314814814806</v>
      </c>
      <c r="F36">
        <f>Weather!P38</f>
        <v>100</v>
      </c>
    </row>
    <row r="37" spans="1:6" x14ac:dyDescent="0.35">
      <c r="A37" t="str">
        <f>Weather!C39</f>
        <v>Weekday</v>
      </c>
      <c r="B37">
        <f>Weather!D39</f>
        <v>0</v>
      </c>
      <c r="C37">
        <f>Weather!E39</f>
        <v>76.3</v>
      </c>
      <c r="D37">
        <f>Weather!F39</f>
        <v>2.2999999999999998</v>
      </c>
      <c r="E37">
        <f>Weather!H39</f>
        <v>0.67158564814814825</v>
      </c>
      <c r="F37">
        <f>Weather!P39</f>
        <v>100</v>
      </c>
    </row>
    <row r="38" spans="1:6" x14ac:dyDescent="0.35">
      <c r="A38" t="str">
        <f>Weather!C40</f>
        <v>Saturday</v>
      </c>
      <c r="B38">
        <f>Weather!D40</f>
        <v>0</v>
      </c>
      <c r="C38">
        <f>Weather!E40</f>
        <v>79.599999999999994</v>
      </c>
      <c r="D38">
        <f>Weather!F40</f>
        <v>1.3</v>
      </c>
      <c r="E38">
        <f>Weather!H40</f>
        <v>0.67067129629629629</v>
      </c>
      <c r="F38">
        <f>Weather!P40</f>
        <v>100</v>
      </c>
    </row>
    <row r="39" spans="1:6" x14ac:dyDescent="0.35">
      <c r="A39" t="str">
        <f>Weather!C41</f>
        <v>Sunday</v>
      </c>
      <c r="B39">
        <f>Weather!D41</f>
        <v>45.83</v>
      </c>
      <c r="C39">
        <f>Weather!E41</f>
        <v>57.4</v>
      </c>
      <c r="D39">
        <f>Weather!F41</f>
        <v>2.8</v>
      </c>
      <c r="E39">
        <f>Weather!H41</f>
        <v>0.66979166666666667</v>
      </c>
      <c r="F39">
        <f>Weather!P41</f>
        <v>100</v>
      </c>
    </row>
    <row r="40" spans="1:6" x14ac:dyDescent="0.35">
      <c r="A40" t="str">
        <f>Weather!C42</f>
        <v>Monday</v>
      </c>
      <c r="B40">
        <f>Weather!D42</f>
        <v>62.5</v>
      </c>
      <c r="C40">
        <f>Weather!E42</f>
        <v>72.7</v>
      </c>
      <c r="D40">
        <f>Weather!F42</f>
        <v>0.6</v>
      </c>
      <c r="E40">
        <f>Weather!H42</f>
        <v>0.66893518518518524</v>
      </c>
      <c r="F40">
        <f>Weather!P42</f>
        <v>100</v>
      </c>
    </row>
    <row r="41" spans="1:6" x14ac:dyDescent="0.35">
      <c r="A41" t="str">
        <f>Weather!C43</f>
        <v>Weekday</v>
      </c>
      <c r="B41">
        <f>Weather!D43</f>
        <v>33.33</v>
      </c>
      <c r="C41">
        <f>Weather!E43</f>
        <v>85.6</v>
      </c>
      <c r="D41">
        <f>Weather!F43</f>
        <v>2.6</v>
      </c>
      <c r="E41">
        <f>Weather!H43</f>
        <v>0.66811342592592593</v>
      </c>
      <c r="F41">
        <f>Weather!P43</f>
        <v>100</v>
      </c>
    </row>
    <row r="42" spans="1:6" x14ac:dyDescent="0.35">
      <c r="A42" t="str">
        <f>Weather!C44</f>
        <v>Weekday</v>
      </c>
      <c r="B42">
        <f>Weather!D44</f>
        <v>54.17</v>
      </c>
      <c r="C42">
        <f>Weather!E44</f>
        <v>54.4</v>
      </c>
      <c r="D42">
        <f>Weather!F44</f>
        <v>3.2</v>
      </c>
      <c r="E42">
        <f>Weather!H44</f>
        <v>0.66732638888888884</v>
      </c>
      <c r="F42">
        <f>Weather!P44</f>
        <v>100</v>
      </c>
    </row>
    <row r="43" spans="1:6" x14ac:dyDescent="0.35">
      <c r="A43" t="str">
        <f>Weather!C45</f>
        <v>Weekday</v>
      </c>
      <c r="B43">
        <f>Weather!D45</f>
        <v>33.33</v>
      </c>
      <c r="C43">
        <f>Weather!E45</f>
        <v>42.7</v>
      </c>
      <c r="D43">
        <f>Weather!F45</f>
        <v>1.5</v>
      </c>
      <c r="E43">
        <f>Weather!H45</f>
        <v>0.6665740740740741</v>
      </c>
      <c r="F43">
        <f>Weather!P45</f>
        <v>100</v>
      </c>
    </row>
    <row r="44" spans="1:6" x14ac:dyDescent="0.35">
      <c r="A44" t="str">
        <f>Weather!C46</f>
        <v>Weekday</v>
      </c>
      <c r="B44">
        <f>Weather!D46</f>
        <v>0</v>
      </c>
      <c r="C44">
        <f>Weather!E46</f>
        <v>40.9</v>
      </c>
      <c r="D44">
        <f>Weather!F46</f>
        <v>4.5</v>
      </c>
      <c r="E44">
        <f>Weather!H46</f>
        <v>0.66585648148148147</v>
      </c>
      <c r="F44">
        <f>Weather!P46</f>
        <v>100</v>
      </c>
    </row>
    <row r="45" spans="1:6" x14ac:dyDescent="0.35">
      <c r="A45" t="str">
        <f>Weather!C47</f>
        <v>Saturday</v>
      </c>
      <c r="B45">
        <f>Weather!D47</f>
        <v>29.17</v>
      </c>
      <c r="C45">
        <f>Weather!E47</f>
        <v>70.8</v>
      </c>
      <c r="D45">
        <f>Weather!F47</f>
        <v>1.8</v>
      </c>
      <c r="E45">
        <f>Weather!H47</f>
        <v>0.66516203703703702</v>
      </c>
      <c r="F45">
        <f>Weather!P47</f>
        <v>100</v>
      </c>
    </row>
    <row r="46" spans="1:6" x14ac:dyDescent="0.35">
      <c r="A46" t="str">
        <f>Weather!C48</f>
        <v>Sunday</v>
      </c>
      <c r="B46">
        <f>Weather!D48</f>
        <v>16.670000000000002</v>
      </c>
      <c r="C46">
        <f>Weather!E48</f>
        <v>64.8</v>
      </c>
      <c r="D46">
        <f>Weather!F48</f>
        <v>2.1</v>
      </c>
      <c r="E46">
        <f>Weather!H48</f>
        <v>0.66451388888888896</v>
      </c>
      <c r="F46">
        <f>Weather!P48</f>
        <v>100</v>
      </c>
    </row>
    <row r="47" spans="1:6" x14ac:dyDescent="0.35">
      <c r="A47" t="str">
        <f>Weather!C49</f>
        <v>Monday</v>
      </c>
      <c r="B47">
        <f>Weather!D49</f>
        <v>8.33</v>
      </c>
      <c r="C47">
        <f>Weather!E49</f>
        <v>78.599999999999994</v>
      </c>
      <c r="D47">
        <f>Weather!F49</f>
        <v>1.3</v>
      </c>
      <c r="E47">
        <f>Weather!H49</f>
        <v>0.6639004629629629</v>
      </c>
      <c r="F47">
        <f>Weather!P49</f>
        <v>100</v>
      </c>
    </row>
    <row r="48" spans="1:6" x14ac:dyDescent="0.35">
      <c r="A48" t="str">
        <f>Weather!C50</f>
        <v>Weekday</v>
      </c>
      <c r="B48">
        <f>Weather!D50</f>
        <v>4.17</v>
      </c>
      <c r="C48">
        <f>Weather!E50</f>
        <v>98.8</v>
      </c>
      <c r="D48">
        <f>Weather!F50</f>
        <v>0.6</v>
      </c>
      <c r="E48">
        <f>Weather!H50</f>
        <v>0.66332175925925929</v>
      </c>
      <c r="F48">
        <f>Weather!P50</f>
        <v>100</v>
      </c>
    </row>
    <row r="49" spans="1:6" x14ac:dyDescent="0.35">
      <c r="A49" t="str">
        <f>Weather!C51</f>
        <v>Weekday</v>
      </c>
      <c r="B49">
        <f>Weather!D51</f>
        <v>8.33</v>
      </c>
      <c r="C49">
        <f>Weather!E51</f>
        <v>93</v>
      </c>
      <c r="D49">
        <f>Weather!F51</f>
        <v>1.5</v>
      </c>
      <c r="E49">
        <f>Weather!H51</f>
        <v>0.6627777777777778</v>
      </c>
      <c r="F49">
        <f>Weather!P51</f>
        <v>100</v>
      </c>
    </row>
    <row r="50" spans="1:6" x14ac:dyDescent="0.35">
      <c r="A50" t="str">
        <f>Weather!C52</f>
        <v>Weekday</v>
      </c>
      <c r="B50">
        <f>Weather!D52</f>
        <v>4.17</v>
      </c>
      <c r="C50">
        <f>Weather!E52</f>
        <v>96.9</v>
      </c>
      <c r="D50">
        <f>Weather!F52</f>
        <v>1.2</v>
      </c>
      <c r="E50">
        <f>Weather!H52</f>
        <v>0.66226851851851853</v>
      </c>
      <c r="F50">
        <f>Weather!P52</f>
        <v>100</v>
      </c>
    </row>
    <row r="51" spans="1:6" x14ac:dyDescent="0.35">
      <c r="A51" t="str">
        <f>Weather!C53</f>
        <v>Weekday</v>
      </c>
      <c r="B51">
        <f>Weather!D53</f>
        <v>4.17</v>
      </c>
      <c r="C51">
        <f>Weather!E53</f>
        <v>87.8</v>
      </c>
      <c r="D51">
        <f>Weather!F53</f>
        <v>1.9</v>
      </c>
      <c r="E51">
        <f>Weather!H53</f>
        <v>0.6617939814814815</v>
      </c>
      <c r="F51">
        <f>Weather!P53</f>
        <v>100</v>
      </c>
    </row>
    <row r="52" spans="1:6" x14ac:dyDescent="0.35">
      <c r="A52" t="str">
        <f>Weather!C54</f>
        <v>Saturday</v>
      </c>
      <c r="B52">
        <f>Weather!D54</f>
        <v>33.33</v>
      </c>
      <c r="C52">
        <f>Weather!E54</f>
        <v>83.2</v>
      </c>
      <c r="D52">
        <f>Weather!F54</f>
        <v>1.8</v>
      </c>
      <c r="E52">
        <f>Weather!H54</f>
        <v>0.66136574074074073</v>
      </c>
      <c r="F52">
        <f>Weather!P54</f>
        <v>100</v>
      </c>
    </row>
    <row r="53" spans="1:6" x14ac:dyDescent="0.35">
      <c r="A53" t="str">
        <f>Weather!C55</f>
        <v>Sunday</v>
      </c>
      <c r="B53">
        <f>Weather!D55</f>
        <v>57.33</v>
      </c>
      <c r="C53">
        <f>Weather!E55</f>
        <v>93</v>
      </c>
      <c r="D53">
        <f>Weather!F55</f>
        <v>1.5</v>
      </c>
      <c r="E53">
        <f>Weather!H55</f>
        <v>0.66097222222222218</v>
      </c>
      <c r="F53">
        <f>Weather!P55</f>
        <v>100</v>
      </c>
    </row>
    <row r="54" spans="1:6" x14ac:dyDescent="0.35">
      <c r="A54" t="str">
        <f>Weather!C56</f>
        <v>Monday</v>
      </c>
      <c r="B54">
        <f>Weather!D56</f>
        <v>45.83</v>
      </c>
      <c r="C54">
        <f>Weather!E56</f>
        <v>86.5</v>
      </c>
      <c r="D54">
        <f>Weather!F56</f>
        <v>1.6</v>
      </c>
      <c r="E54">
        <f>Weather!H56</f>
        <v>0.66062500000000002</v>
      </c>
      <c r="F54">
        <f>Weather!P56</f>
        <v>100</v>
      </c>
    </row>
    <row r="55" spans="1:6" x14ac:dyDescent="0.35">
      <c r="A55" t="str">
        <f>Weather!C57</f>
        <v>Weekday</v>
      </c>
      <c r="B55">
        <f>Weather!D57</f>
        <v>16.670000000000002</v>
      </c>
      <c r="C55">
        <f>Weather!E57</f>
        <v>62.2</v>
      </c>
      <c r="D55">
        <f>Weather!F57</f>
        <v>2.5</v>
      </c>
      <c r="E55">
        <f>Weather!H57</f>
        <v>0.66031249999999997</v>
      </c>
      <c r="F55">
        <f>Weather!P57</f>
        <v>100</v>
      </c>
    </row>
    <row r="56" spans="1:6" x14ac:dyDescent="0.35">
      <c r="A56" t="str">
        <f>Weather!C58</f>
        <v>Weekday</v>
      </c>
      <c r="B56">
        <f>Weather!D58</f>
        <v>0</v>
      </c>
      <c r="C56">
        <f>Weather!E58</f>
        <v>24.8</v>
      </c>
      <c r="D56">
        <f>Weather!F58</f>
        <v>3</v>
      </c>
      <c r="E56">
        <f>Weather!H58</f>
        <v>0.66003472222222226</v>
      </c>
      <c r="F56">
        <f>Weather!P58</f>
        <v>100</v>
      </c>
    </row>
    <row r="57" spans="1:6" x14ac:dyDescent="0.35">
      <c r="A57" t="str">
        <f>Weather!C59</f>
        <v>Weekday</v>
      </c>
      <c r="B57">
        <f>Weather!D59</f>
        <v>4.17</v>
      </c>
      <c r="C57">
        <f>Weather!E59</f>
        <v>43.1</v>
      </c>
      <c r="D57">
        <f>Weather!F59</f>
        <v>4</v>
      </c>
      <c r="E57">
        <f>Weather!H59</f>
        <v>0.65981481481481474</v>
      </c>
      <c r="F57">
        <f>Weather!P59</f>
        <v>100</v>
      </c>
    </row>
    <row r="58" spans="1:6" x14ac:dyDescent="0.35">
      <c r="A58" t="str">
        <f>Weather!C60</f>
        <v>Weekday</v>
      </c>
      <c r="B58">
        <f>Weather!D60</f>
        <v>0</v>
      </c>
      <c r="C58">
        <f>Weather!E60</f>
        <v>53.8</v>
      </c>
      <c r="D58">
        <f>Weather!F60</f>
        <v>3.7</v>
      </c>
      <c r="E58">
        <f>Weather!H60</f>
        <v>0.65961805555555553</v>
      </c>
      <c r="F58">
        <f>Weather!P60</f>
        <v>100</v>
      </c>
    </row>
    <row r="59" spans="1:6" x14ac:dyDescent="0.35">
      <c r="A59" t="str">
        <f>Weather!C61</f>
        <v>Saturday</v>
      </c>
      <c r="B59">
        <f>Weather!D61</f>
        <v>12.5</v>
      </c>
      <c r="C59">
        <f>Weather!E61</f>
        <v>66.900000000000006</v>
      </c>
      <c r="D59">
        <f>Weather!F61</f>
        <v>3.5</v>
      </c>
      <c r="E59">
        <f>Weather!H61</f>
        <v>0.65946759259259258</v>
      </c>
      <c r="F59">
        <f>Weather!P61</f>
        <v>100</v>
      </c>
    </row>
    <row r="60" spans="1:6" x14ac:dyDescent="0.35">
      <c r="A60" t="str">
        <f>Weather!C62</f>
        <v>Sunday</v>
      </c>
      <c r="B60">
        <f>Weather!D62</f>
        <v>0</v>
      </c>
      <c r="C60">
        <f>Weather!E62</f>
        <v>97.5</v>
      </c>
      <c r="D60">
        <f>Weather!F62</f>
        <v>0.6</v>
      </c>
      <c r="E60">
        <f>Weather!H62</f>
        <v>0.65936342592592589</v>
      </c>
      <c r="F60">
        <f>Weather!P62</f>
        <v>100</v>
      </c>
    </row>
    <row r="61" spans="1:6" x14ac:dyDescent="0.35">
      <c r="A61" t="str">
        <f>Weather!C63</f>
        <v>Monday</v>
      </c>
      <c r="B61">
        <f>Weather!D63</f>
        <v>8.33</v>
      </c>
      <c r="C61">
        <f>Weather!E63</f>
        <v>94.6</v>
      </c>
      <c r="D61">
        <f>Weather!F63</f>
        <v>0.8</v>
      </c>
      <c r="E61">
        <f>Weather!H63</f>
        <v>0.65930555555555559</v>
      </c>
      <c r="F61">
        <f>Weather!P63</f>
        <v>100</v>
      </c>
    </row>
    <row r="62" spans="1:6" x14ac:dyDescent="0.35">
      <c r="A62" t="str">
        <f>Weather!C64</f>
        <v>Weekday</v>
      </c>
      <c r="B62">
        <f>Weather!D64</f>
        <v>0</v>
      </c>
      <c r="C62">
        <f>Weather!E64</f>
        <v>76.7</v>
      </c>
      <c r="D62">
        <f>Weather!F64</f>
        <v>2.2000000000000002</v>
      </c>
      <c r="E62">
        <f>Weather!H64</f>
        <v>0.6592824074074074</v>
      </c>
      <c r="F62">
        <f>Weather!P64</f>
        <v>100</v>
      </c>
    </row>
    <row r="63" spans="1:6" x14ac:dyDescent="0.35">
      <c r="A63" t="str">
        <f>Weather!C65</f>
        <v>Weekday</v>
      </c>
      <c r="B63">
        <f>Weather!D65</f>
        <v>0</v>
      </c>
      <c r="C63">
        <f>Weather!E65</f>
        <v>55.9</v>
      </c>
      <c r="D63">
        <f>Weather!F65</f>
        <v>3.6</v>
      </c>
      <c r="E63">
        <f>Weather!H65</f>
        <v>0.65929398148148144</v>
      </c>
      <c r="F63">
        <f>Weather!P65</f>
        <v>100</v>
      </c>
    </row>
    <row r="64" spans="1:6" x14ac:dyDescent="0.35">
      <c r="A64" t="str">
        <f>Weather!C66</f>
        <v>Weekday</v>
      </c>
      <c r="B64">
        <f>Weather!D66</f>
        <v>0</v>
      </c>
      <c r="C64">
        <f>Weather!E66</f>
        <v>2.1</v>
      </c>
      <c r="D64">
        <f>Weather!F66</f>
        <v>3.5</v>
      </c>
      <c r="E64">
        <f>Weather!H66</f>
        <v>0.65936342592592589</v>
      </c>
      <c r="F64">
        <f>Weather!P66</f>
        <v>100</v>
      </c>
    </row>
    <row r="65" spans="1:6" x14ac:dyDescent="0.35">
      <c r="A65" t="str">
        <f>Weather!C67</f>
        <v>Weekday</v>
      </c>
      <c r="B65">
        <f>Weather!D67</f>
        <v>0</v>
      </c>
      <c r="C65">
        <f>Weather!E67</f>
        <v>14.5</v>
      </c>
      <c r="D65">
        <f>Weather!F67</f>
        <v>3.3</v>
      </c>
      <c r="E65">
        <f>Weather!H67</f>
        <v>0.65946759259259258</v>
      </c>
      <c r="F65">
        <f>Weather!P67</f>
        <v>100</v>
      </c>
    </row>
    <row r="66" spans="1:6" x14ac:dyDescent="0.35">
      <c r="A66" t="str">
        <f>Weather!C68</f>
        <v>Saturday</v>
      </c>
      <c r="B66">
        <f>Weather!D68</f>
        <v>25</v>
      </c>
      <c r="C66">
        <f>Weather!E68</f>
        <v>35</v>
      </c>
      <c r="D66">
        <f>Weather!F68</f>
        <v>2.9</v>
      </c>
      <c r="E66">
        <f>Weather!H68</f>
        <v>0.65960648148148149</v>
      </c>
      <c r="F66">
        <f>Weather!P68</f>
        <v>100</v>
      </c>
    </row>
    <row r="67" spans="1:6" x14ac:dyDescent="0.35">
      <c r="A67" t="str">
        <f>Weather!C69</f>
        <v>Sunday</v>
      </c>
      <c r="B67">
        <f>Weather!D69</f>
        <v>37.5</v>
      </c>
      <c r="C67">
        <f>Weather!E69</f>
        <v>64.8</v>
      </c>
      <c r="D67">
        <f>Weather!F69</f>
        <v>0.6</v>
      </c>
      <c r="E67">
        <f>Weather!H69</f>
        <v>0.6598032407407407</v>
      </c>
      <c r="F67">
        <f>Weather!P69</f>
        <v>100</v>
      </c>
    </row>
    <row r="68" spans="1:6" x14ac:dyDescent="0.35">
      <c r="A68" t="str">
        <f>Weather!C70</f>
        <v>Monday</v>
      </c>
      <c r="B68">
        <f>Weather!D70</f>
        <v>33.33</v>
      </c>
      <c r="C68">
        <f>Weather!E70</f>
        <v>88</v>
      </c>
      <c r="D68">
        <f>Weather!F70</f>
        <v>0.6</v>
      </c>
      <c r="E68">
        <f>Weather!H70</f>
        <v>0.66002314814814811</v>
      </c>
      <c r="F68">
        <f>Weather!P70</f>
        <v>100</v>
      </c>
    </row>
    <row r="69" spans="1:6" x14ac:dyDescent="0.35">
      <c r="A69" t="str">
        <f>Weather!C71</f>
        <v>Weekday</v>
      </c>
      <c r="B69">
        <f>Weather!D71</f>
        <v>25</v>
      </c>
      <c r="C69">
        <f>Weather!E71</f>
        <v>53.4</v>
      </c>
      <c r="D69">
        <f>Weather!F71</f>
        <v>3</v>
      </c>
      <c r="E69">
        <f>Weather!H71</f>
        <v>0.66030092592592593</v>
      </c>
      <c r="F69">
        <f>Weather!P71</f>
        <v>100</v>
      </c>
    </row>
    <row r="70" spans="1:6" x14ac:dyDescent="0.35">
      <c r="A70" t="str">
        <f>Weather!C72</f>
        <v>Weekday</v>
      </c>
      <c r="B70">
        <f>Weather!D72</f>
        <v>25</v>
      </c>
      <c r="C70">
        <f>Weather!E72</f>
        <v>47.4</v>
      </c>
      <c r="D70">
        <f>Weather!F72</f>
        <v>2.4</v>
      </c>
      <c r="E70">
        <f>Weather!H72</f>
        <v>0.66061342592592587</v>
      </c>
      <c r="F70">
        <f>Weather!P72</f>
        <v>100</v>
      </c>
    </row>
    <row r="71" spans="1:6" x14ac:dyDescent="0.35">
      <c r="A71" t="str">
        <f>Weather!C73</f>
        <v>Weekday</v>
      </c>
      <c r="B71">
        <f>Weather!D73</f>
        <v>54.17</v>
      </c>
      <c r="C71">
        <f>Weather!E73</f>
        <v>85</v>
      </c>
      <c r="D71">
        <f>Weather!F73</f>
        <v>0.7</v>
      </c>
      <c r="E71">
        <f>Weather!H73</f>
        <v>0.66097222222222218</v>
      </c>
      <c r="F71">
        <f>Weather!P73</f>
        <v>100</v>
      </c>
    </row>
    <row r="72" spans="1:6" x14ac:dyDescent="0.35">
      <c r="A72" t="str">
        <f>Weather!C74</f>
        <v>Weekday</v>
      </c>
      <c r="B72">
        <f>Weather!D74</f>
        <v>70.83</v>
      </c>
      <c r="C72">
        <f>Weather!E74</f>
        <v>83.7</v>
      </c>
      <c r="D72">
        <f>Weather!F74</f>
        <v>0.4</v>
      </c>
      <c r="E72">
        <f>Weather!H74</f>
        <v>0.66136574074074073</v>
      </c>
      <c r="F72">
        <f>Weather!P74</f>
        <v>100</v>
      </c>
    </row>
    <row r="73" spans="1:6" x14ac:dyDescent="0.35">
      <c r="A73" t="str">
        <f>Weather!C75</f>
        <v>Saturday</v>
      </c>
      <c r="B73">
        <f>Weather!D75</f>
        <v>25</v>
      </c>
      <c r="C73">
        <f>Weather!E75</f>
        <v>39.299999999999997</v>
      </c>
      <c r="D73">
        <f>Weather!F75</f>
        <v>2.5</v>
      </c>
      <c r="E73">
        <f>Weather!H75</f>
        <v>0.66180555555555554</v>
      </c>
      <c r="F73">
        <f>Weather!P75</f>
        <v>100</v>
      </c>
    </row>
    <row r="74" spans="1:6" x14ac:dyDescent="0.35">
      <c r="A74" t="str">
        <f>Weather!C76</f>
        <v>Sunday</v>
      </c>
      <c r="B74">
        <f>Weather!D76</f>
        <v>29.17</v>
      </c>
      <c r="C74">
        <f>Weather!E76</f>
        <v>61.9</v>
      </c>
      <c r="D74">
        <f>Weather!F76</f>
        <v>1.7</v>
      </c>
      <c r="E74">
        <f>Weather!H76</f>
        <v>0.66228009259259257</v>
      </c>
      <c r="F74">
        <f>Weather!P76</f>
        <v>100</v>
      </c>
    </row>
    <row r="75" spans="1:6" x14ac:dyDescent="0.35">
      <c r="A75" t="str">
        <f>Weather!C77</f>
        <v>Monday</v>
      </c>
      <c r="B75">
        <f>Weather!D77</f>
        <v>20.83</v>
      </c>
      <c r="C75">
        <f>Weather!E77</f>
        <v>24.1</v>
      </c>
      <c r="D75">
        <f>Weather!F77</f>
        <v>3.4</v>
      </c>
      <c r="E75">
        <f>Weather!H77</f>
        <v>0.66278935185185184</v>
      </c>
      <c r="F75">
        <f>Weather!P77</f>
        <v>100</v>
      </c>
    </row>
    <row r="76" spans="1:6" x14ac:dyDescent="0.35">
      <c r="A76" t="str">
        <f>Weather!C78</f>
        <v>Weekday</v>
      </c>
      <c r="B76">
        <f>Weather!D78</f>
        <v>37.5</v>
      </c>
      <c r="C76">
        <f>Weather!E78</f>
        <v>68.3</v>
      </c>
      <c r="D76">
        <f>Weather!F78</f>
        <v>1</v>
      </c>
      <c r="E76">
        <f>Weather!H78</f>
        <v>0.66334490740740748</v>
      </c>
      <c r="F76">
        <f>Weather!P78</f>
        <v>100</v>
      </c>
    </row>
    <row r="77" spans="1:6" x14ac:dyDescent="0.35">
      <c r="A77" t="str">
        <f>Weather!C79</f>
        <v>Weekday</v>
      </c>
      <c r="B77">
        <f>Weather!D79</f>
        <v>54.17</v>
      </c>
      <c r="C77">
        <f>Weather!E79</f>
        <v>89.4</v>
      </c>
      <c r="D77">
        <f>Weather!F79</f>
        <v>0.4</v>
      </c>
      <c r="E77">
        <f>Weather!H79</f>
        <v>0.66393518518518524</v>
      </c>
      <c r="F77">
        <f>Weather!P79</f>
        <v>100</v>
      </c>
    </row>
    <row r="78" spans="1:6" x14ac:dyDescent="0.35">
      <c r="A78" t="str">
        <f>Weather!C80</f>
        <v>Weekday</v>
      </c>
      <c r="B78">
        <f>Weather!D80</f>
        <v>20.83</v>
      </c>
      <c r="C78">
        <f>Weather!E80</f>
        <v>51.1</v>
      </c>
      <c r="D78">
        <f>Weather!F80</f>
        <v>2.4</v>
      </c>
      <c r="E78">
        <f>Weather!H80</f>
        <v>0.66457175925925926</v>
      </c>
      <c r="F78">
        <f>Weather!P80</f>
        <v>100</v>
      </c>
    </row>
    <row r="79" spans="1:6" x14ac:dyDescent="0.35">
      <c r="A79" t="str">
        <f>Weather!C81</f>
        <v>Weekday</v>
      </c>
      <c r="B79">
        <f>Weather!D81</f>
        <v>29.17</v>
      </c>
      <c r="C79">
        <f>Weather!E81</f>
        <v>69.3</v>
      </c>
      <c r="D79">
        <f>Weather!F81</f>
        <v>1.1000000000000001</v>
      </c>
      <c r="E79">
        <f>Weather!H81</f>
        <v>0.66523148148148148</v>
      </c>
      <c r="F79">
        <f>Weather!P81</f>
        <v>100</v>
      </c>
    </row>
    <row r="80" spans="1:6" x14ac:dyDescent="0.35">
      <c r="A80" t="str">
        <f>Weather!C82</f>
        <v>Saturday</v>
      </c>
      <c r="B80">
        <f>Weather!D82</f>
        <v>87.5</v>
      </c>
      <c r="C80">
        <f>Weather!E82</f>
        <v>78.8</v>
      </c>
      <c r="D80">
        <f>Weather!F82</f>
        <v>0.6</v>
      </c>
      <c r="E80">
        <f>Weather!H82</f>
        <v>0.66593749999999996</v>
      </c>
      <c r="F80">
        <f>Weather!P82</f>
        <v>100</v>
      </c>
    </row>
    <row r="81" spans="1:6" x14ac:dyDescent="0.35">
      <c r="A81" t="str">
        <f>Weather!C83</f>
        <v>Sunday</v>
      </c>
      <c r="B81">
        <f>Weather!D83</f>
        <v>45.83</v>
      </c>
      <c r="C81">
        <f>Weather!E83</f>
        <v>67.400000000000006</v>
      </c>
      <c r="D81">
        <f>Weather!F83</f>
        <v>1.8</v>
      </c>
      <c r="E81">
        <f>Weather!H83</f>
        <v>0.66667824074074078</v>
      </c>
      <c r="F81">
        <f>Weather!P83</f>
        <v>100</v>
      </c>
    </row>
    <row r="82" spans="1:6" x14ac:dyDescent="0.35">
      <c r="A82" t="str">
        <f>Weather!C84</f>
        <v>Monday</v>
      </c>
      <c r="B82">
        <f>Weather!D84</f>
        <v>25</v>
      </c>
      <c r="C82">
        <f>Weather!E84</f>
        <v>34.4</v>
      </c>
      <c r="D82">
        <f>Weather!F84</f>
        <v>3.9</v>
      </c>
      <c r="E82">
        <f>Weather!H84</f>
        <v>0.66744212962962957</v>
      </c>
      <c r="F82">
        <f>Weather!P84</f>
        <v>100</v>
      </c>
    </row>
    <row r="83" spans="1:6" x14ac:dyDescent="0.35">
      <c r="A83" t="str">
        <f>Weather!C85</f>
        <v>Weekday</v>
      </c>
      <c r="B83">
        <f>Weather!D85</f>
        <v>58.33</v>
      </c>
      <c r="C83">
        <f>Weather!E85</f>
        <v>76.900000000000006</v>
      </c>
      <c r="D83">
        <f>Weather!F85</f>
        <v>0.4</v>
      </c>
      <c r="E83">
        <f>Weather!H85</f>
        <v>0.66825231481481484</v>
      </c>
      <c r="F83">
        <f>Weather!P85</f>
        <v>100</v>
      </c>
    </row>
    <row r="84" spans="1:6" x14ac:dyDescent="0.35">
      <c r="A84" t="str">
        <f>Weather!C86</f>
        <v>Weekday</v>
      </c>
      <c r="B84">
        <f>Weather!D86</f>
        <v>37.5</v>
      </c>
      <c r="C84">
        <f>Weather!E86</f>
        <v>60.5</v>
      </c>
      <c r="D84">
        <f>Weather!F86</f>
        <v>2.7</v>
      </c>
      <c r="E84">
        <f>Weather!H86</f>
        <v>0.66908564814814808</v>
      </c>
      <c r="F84">
        <f>Weather!P86</f>
        <v>100</v>
      </c>
    </row>
    <row r="85" spans="1:6" x14ac:dyDescent="0.35">
      <c r="A85" t="str">
        <f>Weather!C87</f>
        <v>Weekday</v>
      </c>
      <c r="B85">
        <f>Weather!D87</f>
        <v>12.5</v>
      </c>
      <c r="C85">
        <f>Weather!E87</f>
        <v>75.3</v>
      </c>
      <c r="D85">
        <f>Weather!F87</f>
        <v>1.1000000000000001</v>
      </c>
      <c r="E85">
        <f>Weather!H87</f>
        <v>0.66995370370370377</v>
      </c>
      <c r="F85">
        <f>Weather!P87</f>
        <v>100</v>
      </c>
    </row>
    <row r="86" spans="1:6" x14ac:dyDescent="0.35">
      <c r="A86" t="str">
        <f>Weather!C88</f>
        <v>Weekday</v>
      </c>
      <c r="B86">
        <f>Weather!D88</f>
        <v>25</v>
      </c>
      <c r="C86">
        <f>Weather!E88</f>
        <v>59.4</v>
      </c>
      <c r="D86">
        <f>Weather!F88</f>
        <v>1.8</v>
      </c>
      <c r="E86">
        <f>Weather!H88</f>
        <v>0.67085648148148147</v>
      </c>
      <c r="F86">
        <f>Weather!P88</f>
        <v>100</v>
      </c>
    </row>
    <row r="87" spans="1:6" x14ac:dyDescent="0.35">
      <c r="A87" t="str">
        <f>Weather!C89</f>
        <v>Saturday</v>
      </c>
      <c r="B87">
        <f>Weather!D89</f>
        <v>62.5</v>
      </c>
      <c r="C87">
        <f>Weather!E89</f>
        <v>77.599999999999994</v>
      </c>
      <c r="D87">
        <f>Weather!F89</f>
        <v>1.1000000000000001</v>
      </c>
      <c r="E87">
        <f>Weather!H89</f>
        <v>0.67178240740740736</v>
      </c>
      <c r="F87">
        <f>Weather!P89</f>
        <v>100</v>
      </c>
    </row>
    <row r="88" spans="1:6" x14ac:dyDescent="0.35">
      <c r="A88" t="str">
        <f>Weather!C90</f>
        <v>Sunday</v>
      </c>
      <c r="B88">
        <f>Weather!D90</f>
        <v>33.33</v>
      </c>
      <c r="C88">
        <f>Weather!E90</f>
        <v>60.2</v>
      </c>
      <c r="D88">
        <f>Weather!F90</f>
        <v>1.4</v>
      </c>
      <c r="E88">
        <f>Weather!H90</f>
        <v>0.67274305555555547</v>
      </c>
      <c r="F88">
        <f>Weather!P90</f>
        <v>100</v>
      </c>
    </row>
    <row r="89" spans="1:6" x14ac:dyDescent="0.35">
      <c r="A89" t="str">
        <f>Weather!C91</f>
        <v>Monday</v>
      </c>
      <c r="B89">
        <f>Weather!D91</f>
        <v>0</v>
      </c>
      <c r="C89">
        <f>Weather!E91</f>
        <v>61</v>
      </c>
      <c r="D89">
        <f>Weather!F91</f>
        <v>1.5</v>
      </c>
      <c r="E89">
        <f>Weather!H91</f>
        <v>0.67372685185185188</v>
      </c>
      <c r="F89">
        <f>Weather!P91</f>
        <v>100</v>
      </c>
    </row>
    <row r="90" spans="1:6" x14ac:dyDescent="0.35">
      <c r="A90" t="str">
        <f>Weather!C92</f>
        <v>Weekday</v>
      </c>
      <c r="B90">
        <f>Weather!D92</f>
        <v>45.83</v>
      </c>
      <c r="C90">
        <f>Weather!E92</f>
        <v>83.4</v>
      </c>
      <c r="D90">
        <f>Weather!F92</f>
        <v>0.4</v>
      </c>
      <c r="E90">
        <f>Weather!H92</f>
        <v>0.67473379629629626</v>
      </c>
      <c r="F90">
        <f>Weather!P92</f>
        <v>100</v>
      </c>
    </row>
    <row r="91" spans="1:6" x14ac:dyDescent="0.35">
      <c r="A91" t="str">
        <f>Weather!C93</f>
        <v>Weekday</v>
      </c>
      <c r="B91">
        <f>Weather!D93</f>
        <v>41.67</v>
      </c>
      <c r="C91">
        <f>Weather!E93</f>
        <v>52.3</v>
      </c>
      <c r="D91">
        <f>Weather!F93</f>
        <v>1.8</v>
      </c>
      <c r="E91">
        <f>Weather!H93</f>
        <v>0.67577546296296298</v>
      </c>
      <c r="F91">
        <f>Weather!P93</f>
        <v>100</v>
      </c>
    </row>
    <row r="92" spans="1:6" x14ac:dyDescent="0.35">
      <c r="A92" t="str">
        <f>Weather!C94</f>
        <v>Weekday</v>
      </c>
      <c r="B92">
        <f>Weather!D94</f>
        <v>33.33</v>
      </c>
      <c r="C92">
        <f>Weather!E94</f>
        <v>64.400000000000006</v>
      </c>
      <c r="D92">
        <f>Weather!F94</f>
        <v>1.3</v>
      </c>
      <c r="E92">
        <f>Weather!H94</f>
        <v>0.67682870370370374</v>
      </c>
      <c r="F92">
        <f>Weather!P94</f>
        <v>100</v>
      </c>
    </row>
    <row r="93" spans="1:6" x14ac:dyDescent="0.35">
      <c r="A93" t="str">
        <f>Weather!C95</f>
        <v>Weekday</v>
      </c>
      <c r="B93">
        <f>Weather!D95</f>
        <v>25</v>
      </c>
      <c r="C93">
        <f>Weather!E95</f>
        <v>63.2</v>
      </c>
      <c r="D93">
        <f>Weather!F95</f>
        <v>2</v>
      </c>
      <c r="E93">
        <f>Weather!H95</f>
        <v>0.67791666666666661</v>
      </c>
      <c r="F93">
        <f>Weather!P95</f>
        <v>100</v>
      </c>
    </row>
    <row r="94" spans="1:6" x14ac:dyDescent="0.35">
      <c r="A94" t="str">
        <f>Weather!C96</f>
        <v>Saturday</v>
      </c>
      <c r="B94">
        <f>Weather!D96</f>
        <v>58.33</v>
      </c>
      <c r="C94">
        <f>Weather!E96</f>
        <v>61.5</v>
      </c>
      <c r="D94">
        <f>Weather!F96</f>
        <v>1.2</v>
      </c>
      <c r="E94">
        <f>Weather!H96</f>
        <v>0.67901620370370364</v>
      </c>
      <c r="F94">
        <f>Weather!P96</f>
        <v>100</v>
      </c>
    </row>
    <row r="95" spans="1:6" x14ac:dyDescent="0.35">
      <c r="A95" t="str">
        <f>Weather!C97</f>
        <v>Sunday</v>
      </c>
      <c r="B95">
        <f>Weather!D97</f>
        <v>50</v>
      </c>
      <c r="C95">
        <f>Weather!E97</f>
        <v>61.6</v>
      </c>
      <c r="D95">
        <f>Weather!F97</f>
        <v>1.5</v>
      </c>
      <c r="E95">
        <f>Weather!H97</f>
        <v>0.68013888888888896</v>
      </c>
      <c r="F95">
        <f>Weather!P97</f>
        <v>100</v>
      </c>
    </row>
    <row r="96" spans="1:6" x14ac:dyDescent="0.35">
      <c r="A96" t="str">
        <f>Weather!C98</f>
        <v>Monday</v>
      </c>
      <c r="B96">
        <f>Weather!D98</f>
        <v>4.17</v>
      </c>
      <c r="C96">
        <f>Weather!E98</f>
        <v>52.5</v>
      </c>
      <c r="D96">
        <f>Weather!F98</f>
        <v>2.2000000000000002</v>
      </c>
      <c r="E96">
        <f>Weather!H98</f>
        <v>0.68128472222222225</v>
      </c>
      <c r="F96">
        <f>Weather!P98</f>
        <v>100</v>
      </c>
    </row>
    <row r="97" spans="1:6" x14ac:dyDescent="0.35">
      <c r="A97" t="str">
        <f>Weather!C99</f>
        <v>Weekday</v>
      </c>
      <c r="B97">
        <f>Weather!D99</f>
        <v>0</v>
      </c>
      <c r="C97">
        <f>Weather!E99</f>
        <v>37.200000000000003</v>
      </c>
      <c r="D97">
        <f>Weather!F99</f>
        <v>4.5999999999999996</v>
      </c>
      <c r="E97">
        <f>Weather!H99</f>
        <v>0.68245370370370362</v>
      </c>
      <c r="F97">
        <f>Weather!P99</f>
        <v>100</v>
      </c>
    </row>
    <row r="98" spans="1:6" x14ac:dyDescent="0.35">
      <c r="A98" t="str">
        <f>Weather!C100</f>
        <v>Weekday</v>
      </c>
      <c r="B98">
        <f>Weather!D100</f>
        <v>29.17</v>
      </c>
      <c r="C98">
        <f>Weather!E100</f>
        <v>34.799999999999997</v>
      </c>
      <c r="D98">
        <f>Weather!F100</f>
        <v>4.4000000000000004</v>
      </c>
      <c r="E98">
        <f>Weather!H100</f>
        <v>0.68363425925925936</v>
      </c>
      <c r="F98">
        <f>Weather!P100</f>
        <v>100</v>
      </c>
    </row>
    <row r="99" spans="1:6" x14ac:dyDescent="0.35">
      <c r="A99" t="str">
        <f>Weather!C101</f>
        <v>Weekday</v>
      </c>
      <c r="B99">
        <f>Weather!D101</f>
        <v>8.33</v>
      </c>
      <c r="C99">
        <f>Weather!E101</f>
        <v>37.4</v>
      </c>
      <c r="D99">
        <f>Weather!F101</f>
        <v>5</v>
      </c>
      <c r="E99">
        <f>Weather!H101</f>
        <v>0.68482638888888892</v>
      </c>
      <c r="F99">
        <f>Weather!P101</f>
        <v>100</v>
      </c>
    </row>
    <row r="100" spans="1:6" x14ac:dyDescent="0.35">
      <c r="A100" t="str">
        <f>Weather!C102</f>
        <v>Weekday</v>
      </c>
      <c r="B100">
        <f>Weather!D102</f>
        <v>8.33</v>
      </c>
      <c r="C100">
        <f>Weather!E102</f>
        <v>13.8</v>
      </c>
      <c r="D100">
        <f>Weather!F102</f>
        <v>5.6</v>
      </c>
      <c r="E100">
        <f>Weather!H102</f>
        <v>0.68604166666666666</v>
      </c>
      <c r="F100">
        <f>Weather!P102</f>
        <v>100</v>
      </c>
    </row>
    <row r="101" spans="1:6" x14ac:dyDescent="0.35">
      <c r="A101" t="str">
        <f>Weather!C103</f>
        <v>Saturday</v>
      </c>
      <c r="B101">
        <f>Weather!D103</f>
        <v>4.17</v>
      </c>
      <c r="C101">
        <f>Weather!E103</f>
        <v>19.600000000000001</v>
      </c>
      <c r="D101">
        <f>Weather!F103</f>
        <v>5.4</v>
      </c>
      <c r="E101">
        <f>Weather!H103</f>
        <v>0.68726851851851845</v>
      </c>
      <c r="F101">
        <f>Weather!P103</f>
        <v>100</v>
      </c>
    </row>
    <row r="102" spans="1:6" x14ac:dyDescent="0.35">
      <c r="A102" t="str">
        <f>Weather!C104</f>
        <v>Sunday</v>
      </c>
      <c r="B102">
        <f>Weather!D104</f>
        <v>4.17</v>
      </c>
      <c r="C102">
        <f>Weather!E104</f>
        <v>53.5</v>
      </c>
      <c r="D102">
        <f>Weather!F104</f>
        <v>1.8</v>
      </c>
      <c r="E102">
        <f>Weather!H104</f>
        <v>0.68850694444444438</v>
      </c>
      <c r="F102">
        <f>Weather!P104</f>
        <v>100</v>
      </c>
    </row>
    <row r="103" spans="1:6" x14ac:dyDescent="0.35">
      <c r="A103" t="str">
        <f>Weather!C105</f>
        <v>Monday</v>
      </c>
      <c r="B103">
        <f>Weather!D105</f>
        <v>0</v>
      </c>
      <c r="C103">
        <f>Weather!E105</f>
        <v>44.6</v>
      </c>
      <c r="D103">
        <f>Weather!F105</f>
        <v>4.5</v>
      </c>
      <c r="E103">
        <f>Weather!H105</f>
        <v>0.68976851851851861</v>
      </c>
      <c r="F103">
        <f>Weather!P105</f>
        <v>100</v>
      </c>
    </row>
    <row r="104" spans="1:6" x14ac:dyDescent="0.35">
      <c r="A104" t="str">
        <f>Weather!C106</f>
        <v>Weekday</v>
      </c>
      <c r="B104">
        <f>Weather!D106</f>
        <v>0</v>
      </c>
      <c r="C104">
        <f>Weather!E106</f>
        <v>33.1</v>
      </c>
      <c r="D104">
        <f>Weather!F106</f>
        <v>5.3</v>
      </c>
      <c r="E104">
        <f>Weather!H106</f>
        <v>0.69103009259259263</v>
      </c>
      <c r="F104">
        <f>Weather!P106</f>
        <v>100</v>
      </c>
    </row>
    <row r="105" spans="1:6" x14ac:dyDescent="0.35">
      <c r="A105" t="str">
        <f>Weather!C107</f>
        <v>Weekday</v>
      </c>
      <c r="B105">
        <f>Weather!D107</f>
        <v>29.17</v>
      </c>
      <c r="C105">
        <f>Weather!E107</f>
        <v>76.2</v>
      </c>
      <c r="D105">
        <f>Weather!F107</f>
        <v>1.3</v>
      </c>
      <c r="E105">
        <f>Weather!H107</f>
        <v>0.69230324074074068</v>
      </c>
      <c r="F105">
        <f>Weather!P107</f>
        <v>100</v>
      </c>
    </row>
    <row r="106" spans="1:6" x14ac:dyDescent="0.35">
      <c r="A106" t="str">
        <f>Weather!C108</f>
        <v>Weekday</v>
      </c>
      <c r="B106">
        <f>Weather!D108</f>
        <v>4.17</v>
      </c>
      <c r="C106">
        <f>Weather!E108</f>
        <v>73.900000000000006</v>
      </c>
      <c r="D106">
        <f>Weather!F108</f>
        <v>2.9</v>
      </c>
      <c r="E106">
        <f>Weather!H108</f>
        <v>0.69358796296296299</v>
      </c>
      <c r="F106">
        <f>Weather!P108</f>
        <v>100</v>
      </c>
    </row>
    <row r="107" spans="1:6" x14ac:dyDescent="0.35">
      <c r="A107" t="str">
        <f>Weather!C109</f>
        <v>Weekday</v>
      </c>
      <c r="B107">
        <f>Weather!D109</f>
        <v>25</v>
      </c>
      <c r="C107">
        <f>Weather!E109</f>
        <v>92.7</v>
      </c>
      <c r="D107">
        <f>Weather!F109</f>
        <v>1.6</v>
      </c>
      <c r="E107">
        <f>Weather!H109</f>
        <v>0.69488425925925934</v>
      </c>
      <c r="F107">
        <f>Weather!P109</f>
        <v>100</v>
      </c>
    </row>
    <row r="108" spans="1:6" x14ac:dyDescent="0.35">
      <c r="A108" t="str">
        <f>Weather!C110</f>
        <v>Saturday</v>
      </c>
      <c r="B108">
        <f>Weather!D110</f>
        <v>4.17</v>
      </c>
      <c r="C108">
        <f>Weather!E110</f>
        <v>86</v>
      </c>
      <c r="D108">
        <f>Weather!F110</f>
        <v>3.7</v>
      </c>
      <c r="E108">
        <f>Weather!H110</f>
        <v>0.69619212962962962</v>
      </c>
      <c r="F108">
        <f>Weather!P110</f>
        <v>100</v>
      </c>
    </row>
    <row r="109" spans="1:6" x14ac:dyDescent="0.35">
      <c r="A109" t="str">
        <f>Weather!C111</f>
        <v>Sunday</v>
      </c>
      <c r="B109">
        <f>Weather!D111</f>
        <v>8.33</v>
      </c>
      <c r="C109">
        <f>Weather!E111</f>
        <v>71.099999999999994</v>
      </c>
      <c r="D109">
        <f>Weather!F111</f>
        <v>4.2</v>
      </c>
      <c r="E109">
        <f>Weather!H111</f>
        <v>0.6974999999999999</v>
      </c>
      <c r="F109">
        <f>Weather!P111</f>
        <v>100</v>
      </c>
    </row>
    <row r="110" spans="1:6" x14ac:dyDescent="0.35">
      <c r="A110" t="str">
        <f>Weather!C112</f>
        <v>Monday</v>
      </c>
      <c r="B110">
        <f>Weather!D112</f>
        <v>4.17</v>
      </c>
      <c r="C110">
        <f>Weather!E112</f>
        <v>58</v>
      </c>
      <c r="D110">
        <f>Weather!F112</f>
        <v>4.2</v>
      </c>
      <c r="E110">
        <f>Weather!H112</f>
        <v>0.69881944444444455</v>
      </c>
      <c r="F110">
        <f>Weather!P112</f>
        <v>100</v>
      </c>
    </row>
    <row r="111" spans="1:6" x14ac:dyDescent="0.35">
      <c r="A111" t="str">
        <f>Weather!C113</f>
        <v>Weekday</v>
      </c>
      <c r="B111">
        <f>Weather!D113</f>
        <v>25</v>
      </c>
      <c r="C111">
        <f>Weather!E113</f>
        <v>41.6</v>
      </c>
      <c r="D111">
        <f>Weather!F113</f>
        <v>6.5</v>
      </c>
      <c r="E111">
        <f>Weather!H113</f>
        <v>0.70013888888888898</v>
      </c>
      <c r="F111">
        <f>Weather!P113</f>
        <v>99</v>
      </c>
    </row>
    <row r="112" spans="1:6" x14ac:dyDescent="0.35">
      <c r="A112" t="str">
        <f>Weather!C114</f>
        <v>Weekday</v>
      </c>
      <c r="B112">
        <f>Weather!D114</f>
        <v>4.17</v>
      </c>
      <c r="C112">
        <f>Weather!E114</f>
        <v>59.4</v>
      </c>
      <c r="D112">
        <f>Weather!F114</f>
        <v>1</v>
      </c>
      <c r="E112">
        <f>Weather!H114</f>
        <v>0.70146990740740733</v>
      </c>
      <c r="F112">
        <f>Weather!P114</f>
        <v>100</v>
      </c>
    </row>
    <row r="113" spans="1:6" x14ac:dyDescent="0.35">
      <c r="A113" t="str">
        <f>Weather!C115</f>
        <v>Weekday</v>
      </c>
      <c r="B113">
        <f>Weather!D115</f>
        <v>0</v>
      </c>
      <c r="C113">
        <f>Weather!E115</f>
        <v>63.7</v>
      </c>
      <c r="D113">
        <f>Weather!F115</f>
        <v>1.7</v>
      </c>
      <c r="E113">
        <f>Weather!H115</f>
        <v>0.70280092592592591</v>
      </c>
      <c r="F113">
        <f>Weather!P115</f>
        <v>100</v>
      </c>
    </row>
    <row r="114" spans="1:6" x14ac:dyDescent="0.35">
      <c r="A114" t="str">
        <f>Weather!C116</f>
        <v>Weekday</v>
      </c>
      <c r="B114">
        <f>Weather!D116</f>
        <v>0</v>
      </c>
      <c r="C114">
        <f>Weather!E116</f>
        <v>75.3</v>
      </c>
      <c r="D114">
        <f>Weather!F116</f>
        <v>2.6</v>
      </c>
      <c r="E114">
        <f>Weather!H116</f>
        <v>0.70414351851851853</v>
      </c>
      <c r="F114">
        <f>Weather!P116</f>
        <v>100</v>
      </c>
    </row>
    <row r="115" spans="1:6" x14ac:dyDescent="0.35">
      <c r="A115" t="str">
        <f>Weather!C117</f>
        <v>Saturday</v>
      </c>
      <c r="B115">
        <f>Weather!D117</f>
        <v>4.17</v>
      </c>
      <c r="C115">
        <f>Weather!E117</f>
        <v>88.4</v>
      </c>
      <c r="D115">
        <f>Weather!F117</f>
        <v>1.9</v>
      </c>
      <c r="E115">
        <f>Weather!H117</f>
        <v>0.70548611111111104</v>
      </c>
      <c r="F115">
        <f>Weather!P117</f>
        <v>100</v>
      </c>
    </row>
    <row r="116" spans="1:6" x14ac:dyDescent="0.35">
      <c r="A116" t="str">
        <f>Weather!C118</f>
        <v>Sunday</v>
      </c>
      <c r="B116">
        <f>Weather!D118</f>
        <v>0</v>
      </c>
      <c r="C116">
        <f>Weather!E118</f>
        <v>13.6</v>
      </c>
      <c r="D116">
        <f>Weather!F118</f>
        <v>6.5</v>
      </c>
      <c r="E116">
        <f>Weather!H118</f>
        <v>0.70682870370370365</v>
      </c>
      <c r="F116">
        <f>Weather!P118</f>
        <v>94.09375</v>
      </c>
    </row>
    <row r="117" spans="1:6" x14ac:dyDescent="0.35">
      <c r="A117" t="str">
        <f>Weather!C119</f>
        <v>Monday</v>
      </c>
      <c r="B117">
        <f>Weather!D119</f>
        <v>8.33</v>
      </c>
      <c r="C117">
        <f>Weather!E119</f>
        <v>37.9</v>
      </c>
      <c r="D117">
        <f>Weather!F119</f>
        <v>7.3</v>
      </c>
      <c r="E117">
        <f>Weather!H119</f>
        <v>0.70817129629629638</v>
      </c>
      <c r="F117">
        <f>Weather!P119</f>
        <v>82.234375</v>
      </c>
    </row>
    <row r="118" spans="1:6" x14ac:dyDescent="0.35">
      <c r="A118" t="str">
        <f>Weather!C120</f>
        <v>Weekday</v>
      </c>
      <c r="B118">
        <f>Weather!D120</f>
        <v>0</v>
      </c>
      <c r="C118">
        <f>Weather!E120</f>
        <v>22.7</v>
      </c>
      <c r="D118">
        <f>Weather!F120</f>
        <v>7.4</v>
      </c>
      <c r="E118">
        <f>Weather!H120</f>
        <v>0.70940972222222232</v>
      </c>
      <c r="F118">
        <f>Weather!P120</f>
        <v>74.1875</v>
      </c>
    </row>
    <row r="119" spans="1:6" x14ac:dyDescent="0.35">
      <c r="A119" t="str">
        <f>Weather!C121</f>
        <v>Weekday</v>
      </c>
      <c r="B119">
        <f>Weather!D121</f>
        <v>0</v>
      </c>
      <c r="C119">
        <f>Weather!E121</f>
        <v>14.3</v>
      </c>
      <c r="D119">
        <f>Weather!F121</f>
        <v>8.4</v>
      </c>
      <c r="E119">
        <f>Weather!H121</f>
        <v>0.71075231481481482</v>
      </c>
      <c r="F119">
        <f>Weather!P121</f>
        <v>74.1875</v>
      </c>
    </row>
    <row r="120" spans="1:6" x14ac:dyDescent="0.35">
      <c r="A120" t="str">
        <f>Weather!C122</f>
        <v>Weekday</v>
      </c>
      <c r="B120">
        <f>Weather!D122</f>
        <v>0</v>
      </c>
      <c r="C120">
        <f>Weather!E122</f>
        <v>48.2</v>
      </c>
      <c r="D120">
        <f>Weather!F122</f>
        <v>7</v>
      </c>
      <c r="E120">
        <f>Weather!H122</f>
        <v>0.71209490740740744</v>
      </c>
      <c r="F120">
        <f>Weather!P122</f>
        <v>85</v>
      </c>
    </row>
    <row r="121" spans="1:6" x14ac:dyDescent="0.35">
      <c r="A121" t="str">
        <f>Weather!C123</f>
        <v>Weekday</v>
      </c>
      <c r="B121">
        <f>Weather!D123</f>
        <v>0</v>
      </c>
      <c r="C121">
        <f>Weather!E123</f>
        <v>56.1</v>
      </c>
      <c r="D121">
        <f>Weather!F123</f>
        <v>3.5</v>
      </c>
      <c r="E121">
        <f>Weather!H123</f>
        <v>0.7134490740740741</v>
      </c>
      <c r="F121">
        <f>Weather!P123</f>
        <v>100</v>
      </c>
    </row>
    <row r="122" spans="1:6" x14ac:dyDescent="0.35">
      <c r="A122" t="str">
        <f>Weather!C124</f>
        <v>Saturday</v>
      </c>
      <c r="B122">
        <f>Weather!D124</f>
        <v>0</v>
      </c>
      <c r="C122">
        <f>Weather!E124</f>
        <v>88.4</v>
      </c>
      <c r="D122">
        <f>Weather!F124</f>
        <v>3.7</v>
      </c>
      <c r="E122">
        <f>Weather!H124</f>
        <v>0.71479166666666671</v>
      </c>
      <c r="F122">
        <f>Weather!P124</f>
        <v>100</v>
      </c>
    </row>
    <row r="123" spans="1:6" x14ac:dyDescent="0.35">
      <c r="A123" t="str">
        <f>Weather!C125</f>
        <v>Sunday</v>
      </c>
      <c r="B123">
        <f>Weather!D125</f>
        <v>0</v>
      </c>
      <c r="C123">
        <f>Weather!E125</f>
        <v>88.7</v>
      </c>
      <c r="D123">
        <f>Weather!F125</f>
        <v>2.1</v>
      </c>
      <c r="E123">
        <f>Weather!H125</f>
        <v>0.71613425925925922</v>
      </c>
      <c r="F123">
        <f>Weather!P125</f>
        <v>100</v>
      </c>
    </row>
    <row r="124" spans="1:6" x14ac:dyDescent="0.35">
      <c r="A124" t="str">
        <f>Weather!C126</f>
        <v>Monday</v>
      </c>
      <c r="B124">
        <f>Weather!D126</f>
        <v>0</v>
      </c>
      <c r="C124">
        <f>Weather!E126</f>
        <v>49.4</v>
      </c>
      <c r="D124">
        <f>Weather!F126</f>
        <v>5.5</v>
      </c>
      <c r="E124">
        <f>Weather!H126</f>
        <v>0.71747685185185184</v>
      </c>
      <c r="F124">
        <f>Weather!P126</f>
        <v>90</v>
      </c>
    </row>
    <row r="125" spans="1:6" x14ac:dyDescent="0.35">
      <c r="A125" t="str">
        <f>Weather!C127</f>
        <v>Weekday</v>
      </c>
      <c r="B125">
        <f>Weather!D127</f>
        <v>8.33</v>
      </c>
      <c r="C125">
        <f>Weather!E127</f>
        <v>38.4</v>
      </c>
      <c r="D125">
        <f>Weather!F127</f>
        <v>3.8</v>
      </c>
      <c r="E125">
        <f>Weather!H127</f>
        <v>0.71881944444444434</v>
      </c>
      <c r="F125">
        <f>Weather!P127</f>
        <v>92</v>
      </c>
    </row>
    <row r="126" spans="1:6" x14ac:dyDescent="0.35">
      <c r="A126" t="str">
        <f>Weather!C128</f>
        <v>Weekday</v>
      </c>
      <c r="B126">
        <f>Weather!D128</f>
        <v>12.5</v>
      </c>
      <c r="C126">
        <f>Weather!E128</f>
        <v>65.7</v>
      </c>
      <c r="D126">
        <f>Weather!F128</f>
        <v>6.4</v>
      </c>
      <c r="E126">
        <f>Weather!H128</f>
        <v>0.72016203703703707</v>
      </c>
      <c r="F126">
        <f>Weather!P128</f>
        <v>100</v>
      </c>
    </row>
    <row r="127" spans="1:6" x14ac:dyDescent="0.35">
      <c r="A127" t="str">
        <f>Weather!C129</f>
        <v>Weekday</v>
      </c>
      <c r="B127">
        <f>Weather!D129</f>
        <v>41.67</v>
      </c>
      <c r="C127">
        <f>Weather!E129</f>
        <v>76.599999999999994</v>
      </c>
      <c r="D127">
        <f>Weather!F129</f>
        <v>2.2000000000000002</v>
      </c>
      <c r="E127">
        <f>Weather!H129</f>
        <v>0.72150462962962969</v>
      </c>
      <c r="F127">
        <f>Weather!P129</f>
        <v>100</v>
      </c>
    </row>
    <row r="128" spans="1:6" x14ac:dyDescent="0.35">
      <c r="A128" t="str">
        <f>Weather!C130</f>
        <v>Weekday</v>
      </c>
      <c r="B128">
        <f>Weather!D130</f>
        <v>8.33</v>
      </c>
      <c r="C128">
        <f>Weather!E130</f>
        <v>82.1</v>
      </c>
      <c r="D128">
        <f>Weather!F130</f>
        <v>2.8</v>
      </c>
      <c r="E128">
        <f>Weather!H130</f>
        <v>0.7228472222222222</v>
      </c>
      <c r="F128">
        <f>Weather!P130</f>
        <v>100</v>
      </c>
    </row>
    <row r="129" spans="1:6" x14ac:dyDescent="0.35">
      <c r="A129" t="str">
        <f>Weather!C131</f>
        <v>Saturday</v>
      </c>
      <c r="B129">
        <f>Weather!D131</f>
        <v>33.33</v>
      </c>
      <c r="C129">
        <f>Weather!E131</f>
        <v>80.8</v>
      </c>
      <c r="D129">
        <f>Weather!F131</f>
        <v>3</v>
      </c>
      <c r="E129">
        <f>Weather!H131</f>
        <v>0.72417824074074078</v>
      </c>
      <c r="F129">
        <f>Weather!P131</f>
        <v>100</v>
      </c>
    </row>
    <row r="130" spans="1:6" x14ac:dyDescent="0.35">
      <c r="A130" t="str">
        <f>Weather!C132</f>
        <v>Sunday</v>
      </c>
      <c r="B130">
        <f>Weather!D132</f>
        <v>8.33</v>
      </c>
      <c r="C130">
        <f>Weather!E132</f>
        <v>49.7</v>
      </c>
      <c r="D130">
        <f>Weather!F132</f>
        <v>6.4</v>
      </c>
      <c r="E130">
        <f>Weather!H132</f>
        <v>0.72550925925925924</v>
      </c>
      <c r="F130">
        <f>Weather!P132</f>
        <v>81.3984375</v>
      </c>
    </row>
    <row r="131" spans="1:6" x14ac:dyDescent="0.35">
      <c r="A131" t="str">
        <f>Weather!C133</f>
        <v>Monday</v>
      </c>
      <c r="B131">
        <f>Weather!D133</f>
        <v>0</v>
      </c>
      <c r="C131">
        <f>Weather!E133</f>
        <v>65.900000000000006</v>
      </c>
      <c r="D131">
        <f>Weather!F133</f>
        <v>7.9</v>
      </c>
      <c r="E131">
        <f>Weather!H133</f>
        <v>0.72684027777777782</v>
      </c>
      <c r="F131">
        <f>Weather!P133</f>
        <v>79.4453125</v>
      </c>
    </row>
    <row r="132" spans="1:6" x14ac:dyDescent="0.35">
      <c r="A132" t="str">
        <f>Weather!C134</f>
        <v>Weekday</v>
      </c>
      <c r="B132">
        <f>Weather!D134</f>
        <v>0</v>
      </c>
      <c r="C132">
        <f>Weather!E134</f>
        <v>85.4</v>
      </c>
      <c r="D132">
        <f>Weather!F134</f>
        <v>6.3</v>
      </c>
      <c r="E132">
        <f>Weather!H134</f>
        <v>0.7281712962962964</v>
      </c>
      <c r="F132">
        <f>Weather!P134</f>
        <v>95.0703125</v>
      </c>
    </row>
    <row r="133" spans="1:6" x14ac:dyDescent="0.35">
      <c r="A133" t="str">
        <f>Weather!C135</f>
        <v>Weekday</v>
      </c>
      <c r="B133">
        <f>Weather!D135</f>
        <v>58.33</v>
      </c>
      <c r="C133">
        <f>Weather!E135</f>
        <v>88.5</v>
      </c>
      <c r="D133">
        <f>Weather!F135</f>
        <v>6.5</v>
      </c>
      <c r="E133">
        <f>Weather!H135</f>
        <v>0.72949074074074083</v>
      </c>
      <c r="F133">
        <f>Weather!P135</f>
        <v>100</v>
      </c>
    </row>
    <row r="134" spans="1:6" x14ac:dyDescent="0.35">
      <c r="A134" t="str">
        <f>Weather!C136</f>
        <v>Weekday</v>
      </c>
      <c r="B134">
        <f>Weather!D136</f>
        <v>8.33</v>
      </c>
      <c r="C134">
        <f>Weather!E136</f>
        <v>49.8</v>
      </c>
      <c r="D134">
        <f>Weather!F136</f>
        <v>9.9</v>
      </c>
      <c r="E134">
        <f>Weather!H136</f>
        <v>0.73081018518518526</v>
      </c>
      <c r="F134">
        <f>Weather!P136</f>
        <v>52</v>
      </c>
    </row>
    <row r="135" spans="1:6" x14ac:dyDescent="0.35">
      <c r="A135" t="str">
        <f>Weather!C137</f>
        <v>Weekday</v>
      </c>
      <c r="B135">
        <f>Weather!D137</f>
        <v>37.5</v>
      </c>
      <c r="C135">
        <f>Weather!E137</f>
        <v>61.4</v>
      </c>
      <c r="D135">
        <f>Weather!F137</f>
        <v>5.6</v>
      </c>
      <c r="E135">
        <f>Weather!H137</f>
        <v>0.73212962962962969</v>
      </c>
      <c r="F135">
        <f>Weather!P137</f>
        <v>95</v>
      </c>
    </row>
    <row r="136" spans="1:6" x14ac:dyDescent="0.35">
      <c r="A136" t="str">
        <f>Weather!C138</f>
        <v>Saturday</v>
      </c>
      <c r="B136">
        <f>Weather!D138</f>
        <v>8.33</v>
      </c>
      <c r="C136">
        <f>Weather!E138</f>
        <v>61.2</v>
      </c>
      <c r="D136">
        <f>Weather!F138</f>
        <v>5</v>
      </c>
      <c r="E136">
        <f>Weather!H138</f>
        <v>0.73344907407407411</v>
      </c>
      <c r="F136">
        <f>Weather!P138</f>
        <v>93</v>
      </c>
    </row>
    <row r="137" spans="1:6" x14ac:dyDescent="0.35">
      <c r="A137" t="str">
        <f>Weather!C139</f>
        <v>Sunday</v>
      </c>
      <c r="B137">
        <f>Weather!D139</f>
        <v>0</v>
      </c>
      <c r="C137">
        <f>Weather!E139</f>
        <v>52.2</v>
      </c>
      <c r="D137">
        <f>Weather!F139</f>
        <v>7.8</v>
      </c>
      <c r="E137">
        <f>Weather!H139</f>
        <v>0.73475694444444439</v>
      </c>
      <c r="F137">
        <f>Weather!P139</f>
        <v>67.5390625</v>
      </c>
    </row>
    <row r="138" spans="1:6" x14ac:dyDescent="0.35">
      <c r="A138" t="str">
        <f>Weather!C140</f>
        <v>Monday</v>
      </c>
      <c r="B138">
        <f>Weather!D140</f>
        <v>16.670000000000002</v>
      </c>
      <c r="C138">
        <f>Weather!E140</f>
        <v>78.900000000000006</v>
      </c>
      <c r="D138">
        <f>Weather!F140</f>
        <v>3.3</v>
      </c>
      <c r="E138">
        <f>Weather!H140</f>
        <v>0.73606481481481489</v>
      </c>
      <c r="F138">
        <f>Weather!P140</f>
        <v>100</v>
      </c>
    </row>
    <row r="139" spans="1:6" x14ac:dyDescent="0.35">
      <c r="A139" t="str">
        <f>Weather!C141</f>
        <v>Weekday</v>
      </c>
      <c r="B139">
        <f>Weather!D141</f>
        <v>37.5</v>
      </c>
      <c r="C139">
        <f>Weather!E141</f>
        <v>88.5</v>
      </c>
      <c r="D139">
        <f>Weather!F141</f>
        <v>3.6</v>
      </c>
      <c r="E139">
        <f>Weather!H141</f>
        <v>0.73737268518518517</v>
      </c>
      <c r="F139">
        <f>Weather!P141</f>
        <v>100</v>
      </c>
    </row>
    <row r="140" spans="1:6" x14ac:dyDescent="0.35">
      <c r="A140" t="str">
        <f>Weather!C142</f>
        <v>Weekday</v>
      </c>
      <c r="B140">
        <f>Weather!D142</f>
        <v>29.17</v>
      </c>
      <c r="C140">
        <f>Weather!E142</f>
        <v>86.4</v>
      </c>
      <c r="D140">
        <f>Weather!F142</f>
        <v>4.7</v>
      </c>
      <c r="E140">
        <f>Weather!H142</f>
        <v>0.73868055555555545</v>
      </c>
      <c r="F140">
        <f>Weather!P142</f>
        <v>100</v>
      </c>
    </row>
    <row r="141" spans="1:6" x14ac:dyDescent="0.35">
      <c r="A141" t="str">
        <f>Weather!C143</f>
        <v>Weekday</v>
      </c>
      <c r="B141">
        <f>Weather!D143</f>
        <v>4.17</v>
      </c>
      <c r="C141">
        <f>Weather!E143</f>
        <v>88.2</v>
      </c>
      <c r="D141">
        <f>Weather!F143</f>
        <v>4.2</v>
      </c>
      <c r="E141">
        <f>Weather!H143</f>
        <v>0.7399768518518518</v>
      </c>
      <c r="F141">
        <f>Weather!P143</f>
        <v>100</v>
      </c>
    </row>
    <row r="142" spans="1:6" x14ac:dyDescent="0.35">
      <c r="A142" t="str">
        <f>Weather!C144</f>
        <v>Weekday</v>
      </c>
      <c r="B142">
        <f>Weather!D144</f>
        <v>4.17</v>
      </c>
      <c r="C142">
        <f>Weather!E144</f>
        <v>89.4</v>
      </c>
      <c r="D142">
        <f>Weather!F144</f>
        <v>3.6</v>
      </c>
      <c r="E142">
        <f>Weather!H144</f>
        <v>0.74127314814814815</v>
      </c>
      <c r="F142">
        <f>Weather!P144</f>
        <v>100</v>
      </c>
    </row>
    <row r="143" spans="1:6" x14ac:dyDescent="0.35">
      <c r="A143" t="str">
        <f>Weather!C145</f>
        <v>Saturday</v>
      </c>
      <c r="B143">
        <f>Weather!D145</f>
        <v>0</v>
      </c>
      <c r="C143">
        <f>Weather!E145</f>
        <v>89.4</v>
      </c>
      <c r="D143">
        <f>Weather!F145</f>
        <v>3.7</v>
      </c>
      <c r="E143">
        <f>Weather!H145</f>
        <v>0.74255787037037047</v>
      </c>
      <c r="F143">
        <f>Weather!P145</f>
        <v>100</v>
      </c>
    </row>
    <row r="144" spans="1:6" x14ac:dyDescent="0.35">
      <c r="A144" t="str">
        <f>Weather!C146</f>
        <v>Sunday</v>
      </c>
      <c r="B144">
        <f>Weather!D146</f>
        <v>0</v>
      </c>
      <c r="C144">
        <f>Weather!E146</f>
        <v>86.2</v>
      </c>
      <c r="D144">
        <f>Weather!F146</f>
        <v>2.6</v>
      </c>
      <c r="E144">
        <f>Weather!H146</f>
        <v>0.74384259259259267</v>
      </c>
      <c r="F144">
        <f>Weather!P146</f>
        <v>100</v>
      </c>
    </row>
    <row r="145" spans="1:6" x14ac:dyDescent="0.35">
      <c r="A145" t="str">
        <f>Weather!C147</f>
        <v>Monday</v>
      </c>
      <c r="B145">
        <f>Weather!D147</f>
        <v>62.5</v>
      </c>
      <c r="C145">
        <f>Weather!E147</f>
        <v>82.7</v>
      </c>
      <c r="D145">
        <f>Weather!F147</f>
        <v>4.2</v>
      </c>
      <c r="E145">
        <f>Weather!H147</f>
        <v>0.74512731481481476</v>
      </c>
      <c r="F145">
        <f>Weather!P147</f>
        <v>100</v>
      </c>
    </row>
    <row r="146" spans="1:6" x14ac:dyDescent="0.35">
      <c r="A146" t="str">
        <f>Weather!C148</f>
        <v>Weekday</v>
      </c>
      <c r="B146">
        <f>Weather!D148</f>
        <v>25</v>
      </c>
      <c r="C146">
        <f>Weather!E148</f>
        <v>55.3</v>
      </c>
      <c r="D146">
        <f>Weather!F148</f>
        <v>8.6</v>
      </c>
      <c r="E146">
        <f>Weather!H148</f>
        <v>0.74641203703703696</v>
      </c>
      <c r="F146">
        <f>Weather!P148</f>
        <v>41.960937500000007</v>
      </c>
    </row>
    <row r="147" spans="1:6" x14ac:dyDescent="0.35">
      <c r="A147" t="str">
        <f>Weather!C149</f>
        <v>Weekday</v>
      </c>
      <c r="B147">
        <f>Weather!D149</f>
        <v>45.83</v>
      </c>
      <c r="C147">
        <f>Weather!E149</f>
        <v>80.599999999999994</v>
      </c>
      <c r="D147">
        <f>Weather!F149</f>
        <v>4.4000000000000004</v>
      </c>
      <c r="E147">
        <f>Weather!H149</f>
        <v>0.74769675925925927</v>
      </c>
      <c r="F147">
        <f>Weather!P149</f>
        <v>99</v>
      </c>
    </row>
    <row r="148" spans="1:6" x14ac:dyDescent="0.35">
      <c r="A148" t="str">
        <f>Weather!C150</f>
        <v>Weekday</v>
      </c>
      <c r="B148">
        <f>Weather!D150</f>
        <v>79.17</v>
      </c>
      <c r="C148">
        <f>Weather!E150</f>
        <v>94.6</v>
      </c>
      <c r="D148">
        <f>Weather!F150</f>
        <v>3.1</v>
      </c>
      <c r="E148">
        <f>Weather!H150</f>
        <v>0.74896990740740732</v>
      </c>
      <c r="F148">
        <f>Weather!P150</f>
        <v>100</v>
      </c>
    </row>
    <row r="149" spans="1:6" x14ac:dyDescent="0.35">
      <c r="A149" t="str">
        <f>Weather!C151</f>
        <v>Weekday</v>
      </c>
      <c r="B149">
        <f>Weather!D151</f>
        <v>37.5</v>
      </c>
      <c r="C149">
        <f>Weather!E151</f>
        <v>69.8</v>
      </c>
      <c r="D149">
        <f>Weather!F151</f>
        <v>10</v>
      </c>
      <c r="E149">
        <f>Weather!H151</f>
        <v>0.75024305555555548</v>
      </c>
      <c r="F149">
        <f>Weather!P151</f>
        <v>56.0078125</v>
      </c>
    </row>
    <row r="150" spans="1:6" x14ac:dyDescent="0.35">
      <c r="A150" t="str">
        <f>Weather!C152</f>
        <v>Saturday</v>
      </c>
      <c r="B150">
        <f>Weather!D152</f>
        <v>54.17</v>
      </c>
      <c r="C150">
        <f>Weather!E152</f>
        <v>75.900000000000006</v>
      </c>
      <c r="D150">
        <f>Weather!F152</f>
        <v>9.6</v>
      </c>
      <c r="E150">
        <f>Weather!H152</f>
        <v>0.75151620370370376</v>
      </c>
      <c r="F150">
        <f>Weather!P152</f>
        <v>57.0703125</v>
      </c>
    </row>
    <row r="151" spans="1:6" x14ac:dyDescent="0.35">
      <c r="A151" t="str">
        <f>Weather!C153</f>
        <v>Sunday</v>
      </c>
      <c r="B151">
        <f>Weather!D153</f>
        <v>37.5</v>
      </c>
      <c r="C151">
        <f>Weather!E153</f>
        <v>78.5</v>
      </c>
      <c r="D151">
        <f>Weather!F153</f>
        <v>7.2</v>
      </c>
      <c r="E151">
        <f>Weather!H153</f>
        <v>0.75277777777777777</v>
      </c>
      <c r="F151">
        <f>Weather!P153</f>
        <v>45.3515625</v>
      </c>
    </row>
    <row r="152" spans="1:6" x14ac:dyDescent="0.35">
      <c r="A152" t="str">
        <f>Weather!C154</f>
        <v>Monday</v>
      </c>
      <c r="B152">
        <f>Weather!D154</f>
        <v>83.33</v>
      </c>
      <c r="C152">
        <f>Weather!E154</f>
        <v>82.8</v>
      </c>
      <c r="D152">
        <f>Weather!F154</f>
        <v>5.2</v>
      </c>
      <c r="E152">
        <f>Weather!H154</f>
        <v>0.75403935185185178</v>
      </c>
      <c r="F152">
        <f>Weather!P154</f>
        <v>100</v>
      </c>
    </row>
    <row r="153" spans="1:6" x14ac:dyDescent="0.35">
      <c r="A153" t="str">
        <f>Weather!C155</f>
        <v>Weekday</v>
      </c>
      <c r="B153">
        <f>Weather!D155</f>
        <v>79.17</v>
      </c>
      <c r="C153">
        <f>Weather!E155</f>
        <v>59.2</v>
      </c>
      <c r="D153">
        <f>Weather!F155</f>
        <v>9.1</v>
      </c>
      <c r="E153">
        <f>Weather!H155</f>
        <v>0.7553009259259259</v>
      </c>
      <c r="F153">
        <f>Weather!P155</f>
        <v>48.796875</v>
      </c>
    </row>
    <row r="154" spans="1:6" x14ac:dyDescent="0.35">
      <c r="A154" t="str">
        <f>Weather!C156</f>
        <v>Weekday</v>
      </c>
      <c r="B154">
        <f>Weather!D156</f>
        <v>37.5</v>
      </c>
      <c r="C154">
        <f>Weather!E156</f>
        <v>47.9</v>
      </c>
      <c r="D154">
        <f>Weather!F156</f>
        <v>6.4</v>
      </c>
      <c r="E154">
        <f>Weather!H156</f>
        <v>0.75656249999999992</v>
      </c>
      <c r="F154">
        <f>Weather!P156</f>
        <v>64</v>
      </c>
    </row>
    <row r="155" spans="1:6" x14ac:dyDescent="0.35">
      <c r="A155" t="str">
        <f>Weather!C157</f>
        <v>Weekday</v>
      </c>
      <c r="B155">
        <f>Weather!D157</f>
        <v>50</v>
      </c>
      <c r="C155">
        <f>Weather!E157</f>
        <v>85.4</v>
      </c>
      <c r="D155">
        <f>Weather!F157</f>
        <v>2.9</v>
      </c>
      <c r="E155">
        <f>Weather!H157</f>
        <v>0.75782407407407415</v>
      </c>
      <c r="F155">
        <f>Weather!P157</f>
        <v>100</v>
      </c>
    </row>
    <row r="156" spans="1:6" x14ac:dyDescent="0.35">
      <c r="A156" t="str">
        <f>Weather!C158</f>
        <v>Weekday</v>
      </c>
      <c r="B156">
        <f>Weather!D158</f>
        <v>25</v>
      </c>
      <c r="C156">
        <f>Weather!E158</f>
        <v>51.5</v>
      </c>
      <c r="D156">
        <f>Weather!F158</f>
        <v>5.7</v>
      </c>
      <c r="E156">
        <f>Weather!H158</f>
        <v>0.75907407407407401</v>
      </c>
      <c r="F156">
        <f>Weather!P158</f>
        <v>71.1875</v>
      </c>
    </row>
    <row r="157" spans="1:6" x14ac:dyDescent="0.35">
      <c r="A157" t="str">
        <f>Weather!C159</f>
        <v>Saturday</v>
      </c>
      <c r="B157">
        <f>Weather!D159</f>
        <v>58.33</v>
      </c>
      <c r="C157">
        <f>Weather!E159</f>
        <v>68.900000000000006</v>
      </c>
      <c r="D157">
        <f>Weather!F159</f>
        <v>6</v>
      </c>
      <c r="E157">
        <f>Weather!H159</f>
        <v>0.7603240740740741</v>
      </c>
      <c r="F157">
        <f>Weather!P159</f>
        <v>95.0703125</v>
      </c>
    </row>
    <row r="158" spans="1:6" x14ac:dyDescent="0.35">
      <c r="A158" t="str">
        <f>Weather!C160</f>
        <v>Sunday</v>
      </c>
      <c r="B158">
        <f>Weather!D160</f>
        <v>4.17</v>
      </c>
      <c r="C158">
        <f>Weather!E160</f>
        <v>75.099999999999994</v>
      </c>
      <c r="D158">
        <f>Weather!F160</f>
        <v>10.1</v>
      </c>
      <c r="E158">
        <f>Weather!H160</f>
        <v>0.76157407407407407</v>
      </c>
      <c r="F158">
        <f>Weather!P160</f>
        <v>85.3046875</v>
      </c>
    </row>
    <row r="159" spans="1:6" x14ac:dyDescent="0.35">
      <c r="A159" t="str">
        <f>Weather!C161</f>
        <v>Monday</v>
      </c>
      <c r="B159">
        <f>Weather!D161</f>
        <v>50</v>
      </c>
      <c r="C159">
        <f>Weather!E161</f>
        <v>86.6</v>
      </c>
      <c r="D159">
        <f>Weather!F161</f>
        <v>4.9000000000000004</v>
      </c>
      <c r="E159">
        <f>Weather!H161</f>
        <v>0.76282407407407404</v>
      </c>
      <c r="F159">
        <f>Weather!P161</f>
        <v>92.140625</v>
      </c>
    </row>
    <row r="160" spans="1:6" x14ac:dyDescent="0.35">
      <c r="A160" t="str">
        <f>Weather!C162</f>
        <v>Weekday</v>
      </c>
      <c r="B160">
        <f>Weather!D162</f>
        <v>29.17</v>
      </c>
      <c r="C160">
        <f>Weather!E162</f>
        <v>80.5</v>
      </c>
      <c r="D160">
        <f>Weather!F162</f>
        <v>7.7</v>
      </c>
      <c r="E160">
        <f>Weather!H162</f>
        <v>0.76407407407407402</v>
      </c>
      <c r="F160">
        <f>Weather!P162</f>
        <v>47.078125000000007</v>
      </c>
    </row>
    <row r="161" spans="1:6" x14ac:dyDescent="0.35">
      <c r="A161" t="str">
        <f>Weather!C163</f>
        <v>Weekday</v>
      </c>
      <c r="B161">
        <f>Weather!D163</f>
        <v>20.83</v>
      </c>
      <c r="C161">
        <f>Weather!E163</f>
        <v>62</v>
      </c>
      <c r="D161">
        <f>Weather!F163</f>
        <v>12.2</v>
      </c>
      <c r="E161">
        <f>Weather!H163</f>
        <v>0.7653240740740741</v>
      </c>
      <c r="F161">
        <f>Weather!P163</f>
        <v>31.375</v>
      </c>
    </row>
    <row r="162" spans="1:6" x14ac:dyDescent="0.35">
      <c r="A162" t="str">
        <f>Weather!C164</f>
        <v>Weekday</v>
      </c>
      <c r="B162">
        <f>Weather!D164</f>
        <v>20.83</v>
      </c>
      <c r="C162">
        <f>Weather!E164</f>
        <v>58.3</v>
      </c>
      <c r="D162">
        <f>Weather!F164</f>
        <v>10.6</v>
      </c>
      <c r="E162">
        <f>Weather!H164</f>
        <v>0.76656250000000004</v>
      </c>
      <c r="F162">
        <f>Weather!P164</f>
        <v>64</v>
      </c>
    </row>
    <row r="163" spans="1:6" x14ac:dyDescent="0.35">
      <c r="A163" t="str">
        <f>Weather!C165</f>
        <v>Weekday</v>
      </c>
      <c r="B163">
        <f>Weather!D165</f>
        <v>12.5</v>
      </c>
      <c r="C163">
        <f>Weather!E165</f>
        <v>43.8</v>
      </c>
      <c r="D163">
        <f>Weather!F165</f>
        <v>11.4</v>
      </c>
      <c r="E163">
        <f>Weather!H165</f>
        <v>0.76780092592592597</v>
      </c>
      <c r="F163">
        <f>Weather!P165</f>
        <v>36.5625</v>
      </c>
    </row>
    <row r="164" spans="1:6" x14ac:dyDescent="0.35">
      <c r="A164" t="str">
        <f>Weather!C166</f>
        <v>Saturday</v>
      </c>
      <c r="B164">
        <f>Weather!D166</f>
        <v>58.33</v>
      </c>
      <c r="C164">
        <f>Weather!E166</f>
        <v>66.5</v>
      </c>
      <c r="D164">
        <f>Weather!F166</f>
        <v>13.4</v>
      </c>
      <c r="E164">
        <f>Weather!H166</f>
        <v>0.76905092592592583</v>
      </c>
      <c r="F164">
        <f>Weather!P166</f>
        <v>55.1171875</v>
      </c>
    </row>
    <row r="165" spans="1:6" x14ac:dyDescent="0.35">
      <c r="A165" t="str">
        <f>Weather!C167</f>
        <v>Sunday</v>
      </c>
      <c r="B165">
        <f>Weather!D167</f>
        <v>29.17</v>
      </c>
      <c r="C165">
        <f>Weather!E167</f>
        <v>81.599999999999994</v>
      </c>
      <c r="D165">
        <f>Weather!F167</f>
        <v>9.5</v>
      </c>
      <c r="E165">
        <f>Weather!H167</f>
        <v>0.81195601851851851</v>
      </c>
      <c r="F165">
        <f>Weather!P167</f>
        <v>100</v>
      </c>
    </row>
    <row r="166" spans="1:6" x14ac:dyDescent="0.35">
      <c r="A166" t="str">
        <f>Weather!C168</f>
        <v>Monday</v>
      </c>
      <c r="B166">
        <f>Weather!D168</f>
        <v>4.17</v>
      </c>
      <c r="C166">
        <f>Weather!E168</f>
        <v>66.599999999999994</v>
      </c>
      <c r="D166">
        <f>Weather!F168</f>
        <v>11.2</v>
      </c>
      <c r="E166">
        <f>Weather!H168</f>
        <v>0.81319444444444444</v>
      </c>
      <c r="F166">
        <f>Weather!P168</f>
        <v>40.234375</v>
      </c>
    </row>
    <row r="167" spans="1:6" x14ac:dyDescent="0.35">
      <c r="A167" t="str">
        <f>Weather!C169</f>
        <v>Weekday</v>
      </c>
      <c r="B167">
        <f>Weather!D169</f>
        <v>45.83</v>
      </c>
      <c r="C167">
        <f>Weather!E169</f>
        <v>80.3</v>
      </c>
      <c r="D167">
        <f>Weather!F169</f>
        <v>2.5</v>
      </c>
      <c r="E167">
        <f>Weather!H169</f>
        <v>0.81443287037037038</v>
      </c>
      <c r="F167">
        <f>Weather!P169</f>
        <v>100</v>
      </c>
    </row>
    <row r="168" spans="1:6" x14ac:dyDescent="0.35">
      <c r="A168" t="str">
        <f>Weather!C170</f>
        <v>Weekday</v>
      </c>
      <c r="B168">
        <f>Weather!D170</f>
        <v>37.5</v>
      </c>
      <c r="C168">
        <f>Weather!E170</f>
        <v>84</v>
      </c>
      <c r="D168">
        <f>Weather!F170</f>
        <v>4.4000000000000004</v>
      </c>
      <c r="E168">
        <f>Weather!H170</f>
        <v>0.81567129629629631</v>
      </c>
      <c r="F168">
        <f>Weather!P170</f>
        <v>99</v>
      </c>
    </row>
    <row r="169" spans="1:6" x14ac:dyDescent="0.35">
      <c r="A169" t="str">
        <f>Weather!C171</f>
        <v>Weekday</v>
      </c>
      <c r="B169">
        <f>Weather!D171</f>
        <v>33.33</v>
      </c>
      <c r="C169">
        <f>Weather!E171</f>
        <v>70.3</v>
      </c>
      <c r="D169">
        <f>Weather!F171</f>
        <v>11.5</v>
      </c>
      <c r="E169">
        <f>Weather!H171</f>
        <v>0.81690972222222225</v>
      </c>
      <c r="F169">
        <f>Weather!P171</f>
        <v>67.7265625</v>
      </c>
    </row>
    <row r="170" spans="1:6" x14ac:dyDescent="0.35">
      <c r="A170" t="str">
        <f>Weather!C172</f>
        <v>Weekday</v>
      </c>
      <c r="B170">
        <f>Weather!D172</f>
        <v>75</v>
      </c>
      <c r="C170">
        <f>Weather!E172</f>
        <v>88.4</v>
      </c>
      <c r="D170">
        <f>Weather!F172</f>
        <v>5.9</v>
      </c>
      <c r="E170">
        <f>Weather!H172</f>
        <v>0.81813657407407403</v>
      </c>
      <c r="F170">
        <f>Weather!P172</f>
        <v>98</v>
      </c>
    </row>
    <row r="171" spans="1:6" x14ac:dyDescent="0.35">
      <c r="A171" t="str">
        <f>Weather!C173</f>
        <v>Saturday</v>
      </c>
      <c r="B171">
        <f>Weather!D173</f>
        <v>12.5</v>
      </c>
      <c r="C171">
        <f>Weather!E173</f>
        <v>90</v>
      </c>
      <c r="D171">
        <f>Weather!F173</f>
        <v>6.4</v>
      </c>
      <c r="E171">
        <f>Weather!H173</f>
        <v>0.81937499999999996</v>
      </c>
      <c r="F171">
        <f>Weather!P173</f>
        <v>100</v>
      </c>
    </row>
    <row r="172" spans="1:6" x14ac:dyDescent="0.35">
      <c r="A172" t="str">
        <f>Weather!C174</f>
        <v>Sunday</v>
      </c>
      <c r="B172">
        <f>Weather!D174</f>
        <v>20.83</v>
      </c>
      <c r="C172">
        <f>Weather!E174</f>
        <v>62.4</v>
      </c>
      <c r="D172">
        <f>Weather!F174</f>
        <v>13.8</v>
      </c>
      <c r="E172">
        <f>Weather!H174</f>
        <v>0.8206134259259259</v>
      </c>
      <c r="F172">
        <f>Weather!P174</f>
        <v>33</v>
      </c>
    </row>
    <row r="173" spans="1:6" x14ac:dyDescent="0.35">
      <c r="A173" t="str">
        <f>Weather!C175</f>
        <v>Monday</v>
      </c>
      <c r="B173">
        <f>Weather!D175</f>
        <v>0</v>
      </c>
      <c r="C173">
        <f>Weather!E175</f>
        <v>25.2</v>
      </c>
      <c r="D173">
        <f>Weather!F175</f>
        <v>18.7</v>
      </c>
      <c r="E173">
        <f>Weather!H175</f>
        <v>0.82185185185185183</v>
      </c>
      <c r="F173">
        <f>Weather!P175</f>
        <v>2.5390625000000036</v>
      </c>
    </row>
    <row r="174" spans="1:6" x14ac:dyDescent="0.35">
      <c r="A174" t="str">
        <f>Weather!C176</f>
        <v>Weekday</v>
      </c>
      <c r="B174">
        <f>Weather!D176</f>
        <v>0</v>
      </c>
      <c r="C174">
        <f>Weather!E176</f>
        <v>17.3</v>
      </c>
      <c r="D174">
        <f>Weather!F176</f>
        <v>20.5</v>
      </c>
      <c r="E174">
        <f>Weather!H176</f>
        <v>0.82307870370370362</v>
      </c>
      <c r="F174">
        <f>Weather!P176</f>
        <v>0</v>
      </c>
    </row>
    <row r="175" spans="1:6" x14ac:dyDescent="0.35">
      <c r="A175" t="str">
        <f>Weather!C177</f>
        <v>Weekday</v>
      </c>
      <c r="B175">
        <f>Weather!D177</f>
        <v>54.17</v>
      </c>
      <c r="C175">
        <f>Weather!E177</f>
        <v>89.1</v>
      </c>
      <c r="D175">
        <f>Weather!F177</f>
        <v>3.9</v>
      </c>
      <c r="E175">
        <f>Weather!H177</f>
        <v>0.82431712962962955</v>
      </c>
      <c r="F175">
        <f>Weather!P177</f>
        <v>100</v>
      </c>
    </row>
    <row r="176" spans="1:6" x14ac:dyDescent="0.35">
      <c r="A176" t="str">
        <f>Weather!C178</f>
        <v>Weekday</v>
      </c>
      <c r="B176">
        <f>Weather!D178</f>
        <v>25</v>
      </c>
      <c r="C176">
        <f>Weather!E178</f>
        <v>69.2</v>
      </c>
      <c r="D176">
        <f>Weather!F178</f>
        <v>11.4</v>
      </c>
      <c r="E176">
        <f>Weather!H178</f>
        <v>0.82555555555555549</v>
      </c>
      <c r="F176">
        <f>Weather!P178</f>
        <v>25.265625</v>
      </c>
    </row>
    <row r="177" spans="1:6" x14ac:dyDescent="0.35">
      <c r="A177" t="str">
        <f>Weather!C179</f>
        <v>Weekday</v>
      </c>
      <c r="B177">
        <f>Weather!D179</f>
        <v>4.17</v>
      </c>
      <c r="C177">
        <f>Weather!E179</f>
        <v>7.3</v>
      </c>
      <c r="D177">
        <f>Weather!F179</f>
        <v>21.1</v>
      </c>
      <c r="E177">
        <f>Weather!H179</f>
        <v>0.82678240740740738</v>
      </c>
      <c r="F177">
        <f>Weather!P179</f>
        <v>0</v>
      </c>
    </row>
    <row r="178" spans="1:6" x14ac:dyDescent="0.35">
      <c r="A178" t="str">
        <f>Weather!C180</f>
        <v>Saturday</v>
      </c>
      <c r="B178">
        <f>Weather!D180</f>
        <v>0</v>
      </c>
      <c r="C178">
        <f>Weather!E180</f>
        <v>61</v>
      </c>
      <c r="D178">
        <f>Weather!F180</f>
        <v>19.5</v>
      </c>
      <c r="E178">
        <f>Weather!H180</f>
        <v>0.82802083333333332</v>
      </c>
      <c r="F178">
        <f>Weather!P180</f>
        <v>0</v>
      </c>
    </row>
    <row r="179" spans="1:6" x14ac:dyDescent="0.35">
      <c r="A179" t="str">
        <f>Weather!C181</f>
        <v>Sunday</v>
      </c>
      <c r="B179">
        <f>Weather!D181</f>
        <v>0</v>
      </c>
      <c r="C179">
        <f>Weather!E181</f>
        <v>85.8</v>
      </c>
      <c r="D179">
        <f>Weather!F181</f>
        <v>9.4</v>
      </c>
      <c r="E179">
        <f>Weather!H181</f>
        <v>0.82924768518518521</v>
      </c>
      <c r="F179">
        <f>Weather!P181</f>
        <v>60</v>
      </c>
    </row>
    <row r="180" spans="1:6" x14ac:dyDescent="0.35">
      <c r="A180" t="str">
        <f>Weather!C182</f>
        <v>Monday</v>
      </c>
      <c r="B180">
        <f>Weather!D182</f>
        <v>87.5</v>
      </c>
      <c r="C180">
        <f>Weather!E182</f>
        <v>75.3</v>
      </c>
      <c r="D180">
        <f>Weather!F182</f>
        <v>8.1</v>
      </c>
      <c r="E180">
        <f>Weather!H182</f>
        <v>0.83048611111111104</v>
      </c>
      <c r="F180">
        <f>Weather!P182</f>
        <v>40.08984375</v>
      </c>
    </row>
    <row r="181" spans="1:6" x14ac:dyDescent="0.35">
      <c r="A181" t="str">
        <f>Weather!C183</f>
        <v>Weekday</v>
      </c>
      <c r="B181">
        <f>Weather!D183</f>
        <v>33.33</v>
      </c>
      <c r="C181">
        <f>Weather!E183</f>
        <v>44.5</v>
      </c>
      <c r="D181">
        <f>Weather!F183</f>
        <v>13.1</v>
      </c>
      <c r="E181">
        <f>Weather!H183</f>
        <v>0.83172453703703697</v>
      </c>
      <c r="F181">
        <f>Weather!P183</f>
        <v>39.4921875</v>
      </c>
    </row>
    <row r="182" spans="1:6" x14ac:dyDescent="0.35">
      <c r="A182" t="str">
        <f>Weather!C184</f>
        <v>Weekday</v>
      </c>
      <c r="B182">
        <f>Weather!D184</f>
        <v>54.17</v>
      </c>
      <c r="C182">
        <f>Weather!E184</f>
        <v>59.3</v>
      </c>
      <c r="D182">
        <f>Weather!F184</f>
        <v>8.9</v>
      </c>
      <c r="E182">
        <f>Weather!H184</f>
        <v>0.83295138888888898</v>
      </c>
      <c r="F182">
        <f>Weather!P184</f>
        <v>27.7265625</v>
      </c>
    </row>
    <row r="183" spans="1:6" x14ac:dyDescent="0.35">
      <c r="A183" t="str">
        <f>Weather!C185</f>
        <v>Weekday</v>
      </c>
      <c r="B183">
        <f>Weather!D185</f>
        <v>41.67</v>
      </c>
      <c r="C183">
        <f>Weather!E185</f>
        <v>63.1</v>
      </c>
      <c r="D183">
        <f>Weather!F185</f>
        <v>11</v>
      </c>
      <c r="E183">
        <f>Weather!H185</f>
        <v>0.83418981481481491</v>
      </c>
      <c r="F183">
        <f>Weather!P185</f>
        <v>39</v>
      </c>
    </row>
    <row r="184" spans="1:6" x14ac:dyDescent="0.35">
      <c r="A184" t="str">
        <f>Weather!C186</f>
        <v>Weekday</v>
      </c>
      <c r="B184">
        <f>Weather!D186</f>
        <v>50</v>
      </c>
      <c r="C184">
        <f>Weather!E186</f>
        <v>81.2</v>
      </c>
      <c r="D184">
        <f>Weather!F186</f>
        <v>5.9</v>
      </c>
      <c r="E184">
        <f>Weather!H186</f>
        <v>0.8354166666666667</v>
      </c>
      <c r="F184">
        <f>Weather!P186</f>
        <v>75.5390625</v>
      </c>
    </row>
    <row r="185" spans="1:6" x14ac:dyDescent="0.35">
      <c r="A185" t="str">
        <f>Weather!C187</f>
        <v>Saturday</v>
      </c>
      <c r="B185">
        <f>Weather!D187</f>
        <v>20.83</v>
      </c>
      <c r="C185">
        <f>Weather!E187</f>
        <v>71.7</v>
      </c>
      <c r="D185">
        <f>Weather!F187</f>
        <v>10.199999999999999</v>
      </c>
      <c r="E185">
        <f>Weather!H187</f>
        <v>0.83665509259259263</v>
      </c>
      <c r="F185">
        <f>Weather!P187</f>
        <v>61</v>
      </c>
    </row>
    <row r="186" spans="1:6" x14ac:dyDescent="0.35">
      <c r="A186" t="str">
        <f>Weather!C188</f>
        <v>Sunday</v>
      </c>
      <c r="B186">
        <f>Weather!D188</f>
        <v>16.670000000000002</v>
      </c>
      <c r="C186">
        <f>Weather!E188</f>
        <v>89.2</v>
      </c>
      <c r="D186">
        <f>Weather!F188</f>
        <v>7.7</v>
      </c>
      <c r="E186">
        <f>Weather!H188</f>
        <v>0.83789351851851857</v>
      </c>
      <c r="F186">
        <f>Weather!P188</f>
        <v>80.421875</v>
      </c>
    </row>
    <row r="187" spans="1:6" x14ac:dyDescent="0.35">
      <c r="A187" t="str">
        <f>Weather!C189</f>
        <v>Monday</v>
      </c>
      <c r="B187">
        <f>Weather!D189</f>
        <v>12.5</v>
      </c>
      <c r="C187">
        <f>Weather!E189</f>
        <v>73.3</v>
      </c>
      <c r="D187">
        <f>Weather!F189</f>
        <v>11.7</v>
      </c>
      <c r="E187">
        <f>Weather!H189</f>
        <v>0.83912037037037035</v>
      </c>
      <c r="F187">
        <f>Weather!P189</f>
        <v>81</v>
      </c>
    </row>
    <row r="188" spans="1:6" x14ac:dyDescent="0.35">
      <c r="A188" t="str">
        <f>Weather!C190</f>
        <v>Weekday</v>
      </c>
      <c r="B188">
        <f>Weather!D190</f>
        <v>0</v>
      </c>
      <c r="C188">
        <f>Weather!E190</f>
        <v>59</v>
      </c>
      <c r="D188">
        <f>Weather!F190</f>
        <v>21.5</v>
      </c>
      <c r="E188">
        <f>Weather!H190</f>
        <v>0.84035879629629628</v>
      </c>
      <c r="F188">
        <f>Weather!P190</f>
        <v>10.28125</v>
      </c>
    </row>
    <row r="189" spans="1:6" x14ac:dyDescent="0.35">
      <c r="A189" t="str">
        <f>Weather!C191</f>
        <v>Weekday</v>
      </c>
      <c r="B189">
        <f>Weather!D191</f>
        <v>0</v>
      </c>
      <c r="C189">
        <f>Weather!E191</f>
        <v>57.4</v>
      </c>
      <c r="D189">
        <f>Weather!F191</f>
        <v>15.2</v>
      </c>
      <c r="E189">
        <f>Weather!H191</f>
        <v>0.84158564814814818</v>
      </c>
      <c r="F189">
        <f>Weather!P191</f>
        <v>23.28125</v>
      </c>
    </row>
    <row r="190" spans="1:6" x14ac:dyDescent="0.35">
      <c r="A190" t="str">
        <f>Weather!C192</f>
        <v>Weekday</v>
      </c>
      <c r="B190">
        <f>Weather!D192</f>
        <v>8.33</v>
      </c>
      <c r="C190">
        <f>Weather!E192</f>
        <v>42.9</v>
      </c>
      <c r="D190">
        <f>Weather!F192</f>
        <v>24.2</v>
      </c>
      <c r="E190">
        <f>Weather!H192</f>
        <v>0.84282407407407411</v>
      </c>
      <c r="F190">
        <f>Weather!P192</f>
        <v>0</v>
      </c>
    </row>
    <row r="191" spans="1:6" x14ac:dyDescent="0.35">
      <c r="A191" t="str">
        <f>Weather!C193</f>
        <v>Weekday</v>
      </c>
      <c r="B191">
        <f>Weather!D193</f>
        <v>58.33</v>
      </c>
      <c r="C191">
        <f>Weather!E193</f>
        <v>81.599999999999994</v>
      </c>
      <c r="D191">
        <f>Weather!F193</f>
        <v>9</v>
      </c>
      <c r="E191">
        <f>Weather!H193</f>
        <v>0.8440509259259259</v>
      </c>
      <c r="F191">
        <f>Weather!P193</f>
        <v>67.2578125</v>
      </c>
    </row>
    <row r="192" spans="1:6" x14ac:dyDescent="0.35">
      <c r="A192" t="str">
        <f>Weather!C194</f>
        <v>Saturday</v>
      </c>
      <c r="B192">
        <f>Weather!D194</f>
        <v>8.33</v>
      </c>
      <c r="C192">
        <f>Weather!E194</f>
        <v>63.3</v>
      </c>
      <c r="D192">
        <f>Weather!F194</f>
        <v>14.2</v>
      </c>
      <c r="E192">
        <f>Weather!H194</f>
        <v>0.84527777777777768</v>
      </c>
      <c r="F192">
        <f>Weather!P194</f>
        <v>18.140625</v>
      </c>
    </row>
    <row r="193" spans="1:6" x14ac:dyDescent="0.35">
      <c r="A193" t="str">
        <f>Weather!C195</f>
        <v>Sunday</v>
      </c>
      <c r="B193">
        <f>Weather!D195</f>
        <v>33.33</v>
      </c>
      <c r="C193">
        <f>Weather!E195</f>
        <v>87</v>
      </c>
      <c r="D193">
        <f>Weather!F195</f>
        <v>5.9</v>
      </c>
      <c r="E193">
        <f>Weather!H195</f>
        <v>0.84650462962962969</v>
      </c>
      <c r="F193">
        <f>Weather!P195</f>
        <v>100</v>
      </c>
    </row>
    <row r="194" spans="1:6" x14ac:dyDescent="0.35">
      <c r="A194" t="str">
        <f>Weather!C196</f>
        <v>Monday</v>
      </c>
      <c r="B194">
        <f>Weather!D196</f>
        <v>12.5</v>
      </c>
      <c r="C194">
        <f>Weather!E196</f>
        <v>75.099999999999994</v>
      </c>
      <c r="D194">
        <f>Weather!F196</f>
        <v>11.5</v>
      </c>
      <c r="E194">
        <f>Weather!H196</f>
        <v>0.84773148148148147</v>
      </c>
      <c r="F194">
        <f>Weather!P196</f>
        <v>53</v>
      </c>
    </row>
    <row r="195" spans="1:6" x14ac:dyDescent="0.35">
      <c r="A195" t="str">
        <f>Weather!C197</f>
        <v>Weekday</v>
      </c>
      <c r="B195">
        <f>Weather!D197</f>
        <v>0</v>
      </c>
      <c r="C195">
        <f>Weather!E197</f>
        <v>36.4</v>
      </c>
      <c r="D195">
        <f>Weather!F197</f>
        <v>23.9</v>
      </c>
      <c r="E195">
        <f>Weather!H197</f>
        <v>0.84895833333333337</v>
      </c>
      <c r="F195">
        <f>Weather!P197</f>
        <v>3.4453125</v>
      </c>
    </row>
    <row r="196" spans="1:6" x14ac:dyDescent="0.35">
      <c r="A196" t="str">
        <f>Weather!C198</f>
        <v>Weekday</v>
      </c>
      <c r="B196">
        <f>Weather!D198</f>
        <v>0</v>
      </c>
      <c r="C196">
        <f>Weather!E198</f>
        <v>75.8</v>
      </c>
      <c r="D196">
        <f>Weather!F198</f>
        <v>15.4</v>
      </c>
      <c r="E196">
        <f>Weather!H198</f>
        <v>0.85018518518518515</v>
      </c>
      <c r="F196">
        <f>Weather!P198</f>
        <v>5.1015625</v>
      </c>
    </row>
    <row r="197" spans="1:6" x14ac:dyDescent="0.35">
      <c r="A197" t="str">
        <f>Weather!C199</f>
        <v>Weekday</v>
      </c>
      <c r="B197">
        <f>Weather!D199</f>
        <v>29.17</v>
      </c>
      <c r="C197">
        <f>Weather!E199</f>
        <v>76.5</v>
      </c>
      <c r="D197">
        <f>Weather!F199</f>
        <v>6.8</v>
      </c>
      <c r="E197">
        <f>Weather!H199</f>
        <v>0.85141203703703694</v>
      </c>
      <c r="F197">
        <f>Weather!P199</f>
        <v>98</v>
      </c>
    </row>
    <row r="198" spans="1:6" x14ac:dyDescent="0.35">
      <c r="A198" t="str">
        <f>Weather!C200</f>
        <v>Weekday</v>
      </c>
      <c r="B198">
        <f>Weather!D200</f>
        <v>12.5</v>
      </c>
      <c r="C198">
        <f>Weather!E200</f>
        <v>80.900000000000006</v>
      </c>
      <c r="D198">
        <f>Weather!F200</f>
        <v>5.9</v>
      </c>
      <c r="E198">
        <f>Weather!H200</f>
        <v>0.8526273148148148</v>
      </c>
      <c r="F198">
        <f>Weather!P200</f>
        <v>47.09375</v>
      </c>
    </row>
    <row r="199" spans="1:6" x14ac:dyDescent="0.35">
      <c r="A199" t="str">
        <f>Weather!C201</f>
        <v>Saturday</v>
      </c>
      <c r="B199">
        <f>Weather!D201</f>
        <v>29.17</v>
      </c>
      <c r="C199">
        <f>Weather!E201</f>
        <v>65</v>
      </c>
      <c r="D199">
        <f>Weather!F201</f>
        <v>19.399999999999999</v>
      </c>
      <c r="E199">
        <f>Weather!H201</f>
        <v>0.85384259259259254</v>
      </c>
      <c r="F199">
        <f>Weather!P201</f>
        <v>42.1875</v>
      </c>
    </row>
    <row r="200" spans="1:6" x14ac:dyDescent="0.35">
      <c r="A200" t="str">
        <f>Weather!C202</f>
        <v>Sunday</v>
      </c>
      <c r="B200">
        <f>Weather!D202</f>
        <v>50</v>
      </c>
      <c r="C200">
        <f>Weather!E202</f>
        <v>66.3</v>
      </c>
      <c r="D200">
        <f>Weather!F202</f>
        <v>14.1</v>
      </c>
      <c r="E200">
        <f>Weather!H202</f>
        <v>0.8550578703703704</v>
      </c>
      <c r="F200">
        <f>Weather!P202</f>
        <v>48.3984375</v>
      </c>
    </row>
    <row r="201" spans="1:6" x14ac:dyDescent="0.35">
      <c r="A201" t="str">
        <f>Weather!C203</f>
        <v>Monday</v>
      </c>
      <c r="B201">
        <f>Weather!D203</f>
        <v>16.670000000000002</v>
      </c>
      <c r="C201">
        <f>Weather!E203</f>
        <v>62.7</v>
      </c>
      <c r="D201">
        <f>Weather!F203</f>
        <v>14.1</v>
      </c>
      <c r="E201">
        <f>Weather!H203</f>
        <v>0.85627314814814814</v>
      </c>
      <c r="F201">
        <f>Weather!P203</f>
        <v>59</v>
      </c>
    </row>
    <row r="202" spans="1:6" x14ac:dyDescent="0.35">
      <c r="A202" t="str">
        <f>Weather!C204</f>
        <v>Weekday</v>
      </c>
      <c r="B202">
        <f>Weather!D204</f>
        <v>0</v>
      </c>
      <c r="C202">
        <f>Weather!E204</f>
        <v>69.599999999999994</v>
      </c>
      <c r="D202">
        <f>Weather!F204</f>
        <v>14</v>
      </c>
      <c r="E202">
        <f>Weather!H204</f>
        <v>0.85747685185185185</v>
      </c>
      <c r="F202">
        <f>Weather!P204</f>
        <v>3.984375</v>
      </c>
    </row>
    <row r="203" spans="1:6" x14ac:dyDescent="0.35">
      <c r="A203" t="str">
        <f>Weather!C205</f>
        <v>Weekday</v>
      </c>
      <c r="B203">
        <f>Weather!D205</f>
        <v>4.17</v>
      </c>
      <c r="C203">
        <f>Weather!E205</f>
        <v>23.2</v>
      </c>
      <c r="D203">
        <f>Weather!F205</f>
        <v>21.1</v>
      </c>
      <c r="E203">
        <f>Weather!H205</f>
        <v>0.85868055555555556</v>
      </c>
      <c r="F203">
        <f>Weather!P205</f>
        <v>11.257812499999998</v>
      </c>
    </row>
    <row r="204" spans="1:6" x14ac:dyDescent="0.35">
      <c r="A204" t="str">
        <f>Weather!C206</f>
        <v>Weekday</v>
      </c>
      <c r="B204">
        <f>Weather!D206</f>
        <v>4.17</v>
      </c>
      <c r="C204">
        <f>Weather!E206</f>
        <v>55.8</v>
      </c>
      <c r="D204">
        <f>Weather!F206</f>
        <v>20.5</v>
      </c>
      <c r="E204">
        <f>Weather!H206</f>
        <v>0.85988425925925915</v>
      </c>
      <c r="F204">
        <f>Weather!P206</f>
        <v>9.3046875</v>
      </c>
    </row>
    <row r="205" spans="1:6" x14ac:dyDescent="0.35">
      <c r="A205" t="str">
        <f>Weather!C207</f>
        <v>Weekday</v>
      </c>
      <c r="B205">
        <f>Weather!D207</f>
        <v>50</v>
      </c>
      <c r="C205">
        <f>Weather!E207</f>
        <v>64.900000000000006</v>
      </c>
      <c r="D205">
        <f>Weather!F207</f>
        <v>16.8</v>
      </c>
      <c r="E205">
        <f>Weather!H207</f>
        <v>0.86107638888888882</v>
      </c>
      <c r="F205">
        <f>Weather!P207</f>
        <v>14.1875</v>
      </c>
    </row>
    <row r="206" spans="1:6" x14ac:dyDescent="0.35">
      <c r="A206" t="str">
        <f>Weather!C208</f>
        <v>Saturday</v>
      </c>
      <c r="B206">
        <f>Weather!D208</f>
        <v>62.5</v>
      </c>
      <c r="C206">
        <f>Weather!E208</f>
        <v>79.900000000000006</v>
      </c>
      <c r="D206">
        <f>Weather!F208</f>
        <v>8.1</v>
      </c>
      <c r="E206">
        <f>Weather!H208</f>
        <v>0.86226851851851849</v>
      </c>
      <c r="F206">
        <f>Weather!P208</f>
        <v>84</v>
      </c>
    </row>
    <row r="207" spans="1:6" x14ac:dyDescent="0.35">
      <c r="A207" t="str">
        <f>Weather!C209</f>
        <v>Sunday</v>
      </c>
      <c r="B207">
        <f>Weather!D209</f>
        <v>8.33</v>
      </c>
      <c r="C207">
        <f>Weather!E209</f>
        <v>64.8</v>
      </c>
      <c r="D207">
        <f>Weather!F209</f>
        <v>19</v>
      </c>
      <c r="E207">
        <f>Weather!H209</f>
        <v>0.86344907407407412</v>
      </c>
      <c r="F207">
        <f>Weather!P209</f>
        <v>30.1171875</v>
      </c>
    </row>
    <row r="208" spans="1:6" x14ac:dyDescent="0.35">
      <c r="A208" t="str">
        <f>Weather!C210</f>
        <v>Monday</v>
      </c>
      <c r="B208">
        <f>Weather!D210</f>
        <v>66.67</v>
      </c>
      <c r="C208">
        <f>Weather!E210</f>
        <v>65.5</v>
      </c>
      <c r="D208">
        <f>Weather!F210</f>
        <v>4.7</v>
      </c>
      <c r="E208">
        <f>Weather!H210</f>
        <v>0.86462962962962964</v>
      </c>
      <c r="F208">
        <f>Weather!P210</f>
        <v>87.2578125</v>
      </c>
    </row>
    <row r="209" spans="1:6" x14ac:dyDescent="0.35">
      <c r="A209" t="str">
        <f>Weather!C211</f>
        <v>Weekday</v>
      </c>
      <c r="B209">
        <f>Weather!D211</f>
        <v>37.5</v>
      </c>
      <c r="C209">
        <f>Weather!E211</f>
        <v>58.2</v>
      </c>
      <c r="D209">
        <f>Weather!F211</f>
        <v>9.5</v>
      </c>
      <c r="E209">
        <f>Weather!H211</f>
        <v>0.86579861111111101</v>
      </c>
      <c r="F209">
        <f>Weather!P211</f>
        <v>57</v>
      </c>
    </row>
    <row r="210" spans="1:6" x14ac:dyDescent="0.35">
      <c r="A210" t="str">
        <f>Weather!C212</f>
        <v>Weekday</v>
      </c>
      <c r="B210">
        <f>Weather!D212</f>
        <v>41.67</v>
      </c>
      <c r="C210">
        <f>Weather!E212</f>
        <v>40.799999999999997</v>
      </c>
      <c r="D210">
        <f>Weather!F212</f>
        <v>17.3</v>
      </c>
      <c r="E210">
        <f>Weather!H212</f>
        <v>0.86695601851851845</v>
      </c>
      <c r="F210">
        <f>Weather!P212</f>
        <v>73</v>
      </c>
    </row>
    <row r="211" spans="1:6" x14ac:dyDescent="0.35">
      <c r="A211" t="str">
        <f>Weather!C213</f>
        <v>Weekday</v>
      </c>
      <c r="B211">
        <f>Weather!D213</f>
        <v>45.83</v>
      </c>
      <c r="C211">
        <f>Weather!E213</f>
        <v>65.599999999999994</v>
      </c>
      <c r="D211">
        <f>Weather!F213</f>
        <v>13.2</v>
      </c>
      <c r="E211">
        <f>Weather!H213</f>
        <v>0.86811342592592589</v>
      </c>
      <c r="F211">
        <f>Weather!P213</f>
        <v>31.21875</v>
      </c>
    </row>
    <row r="212" spans="1:6" x14ac:dyDescent="0.35">
      <c r="A212" t="str">
        <f>Weather!C214</f>
        <v>Weekday</v>
      </c>
      <c r="B212">
        <f>Weather!D214</f>
        <v>0</v>
      </c>
      <c r="C212">
        <f>Weather!E214</f>
        <v>86.4</v>
      </c>
      <c r="D212">
        <f>Weather!F214</f>
        <v>6.6</v>
      </c>
      <c r="E212">
        <f>Weather!H214</f>
        <v>0.86925925925925929</v>
      </c>
      <c r="F212">
        <f>Weather!P214</f>
        <v>73</v>
      </c>
    </row>
    <row r="213" spans="1:6" x14ac:dyDescent="0.35">
      <c r="A213" t="str">
        <f>Weather!C215</f>
        <v>Saturday</v>
      </c>
      <c r="B213">
        <f>Weather!D215</f>
        <v>0</v>
      </c>
      <c r="C213">
        <f>Weather!E215</f>
        <v>62.2</v>
      </c>
      <c r="D213">
        <f>Weather!F215</f>
        <v>19</v>
      </c>
      <c r="E213">
        <f>Weather!H215</f>
        <v>0.87039351851851843</v>
      </c>
      <c r="F213">
        <f>Weather!P215</f>
        <v>11.257812499999998</v>
      </c>
    </row>
    <row r="214" spans="1:6" x14ac:dyDescent="0.35">
      <c r="A214" t="str">
        <f>Weather!C216</f>
        <v>Sunday</v>
      </c>
      <c r="B214">
        <f>Weather!D216</f>
        <v>8.33</v>
      </c>
      <c r="C214">
        <f>Weather!E216</f>
        <v>69.099999999999994</v>
      </c>
      <c r="D214">
        <f>Weather!F216</f>
        <v>19</v>
      </c>
      <c r="E214">
        <f>Weather!H216</f>
        <v>0.87151620370370375</v>
      </c>
      <c r="F214">
        <f>Weather!P216</f>
        <v>24</v>
      </c>
    </row>
    <row r="215" spans="1:6" x14ac:dyDescent="0.35">
      <c r="A215" t="str">
        <f>Weather!C217</f>
        <v>Monday</v>
      </c>
      <c r="B215">
        <f>Weather!D217</f>
        <v>8.33</v>
      </c>
      <c r="C215">
        <f>Weather!E217</f>
        <v>51.1</v>
      </c>
      <c r="D215">
        <f>Weather!F217</f>
        <v>28</v>
      </c>
      <c r="E215">
        <f>Weather!H217</f>
        <v>0.87263888888888896</v>
      </c>
      <c r="F215">
        <f>Weather!P217</f>
        <v>46</v>
      </c>
    </row>
    <row r="216" spans="1:6" x14ac:dyDescent="0.35">
      <c r="A216" t="str">
        <f>Weather!C218</f>
        <v>Weekday</v>
      </c>
      <c r="B216">
        <f>Weather!D218</f>
        <v>0</v>
      </c>
      <c r="C216">
        <f>Weather!E218</f>
        <v>31.6</v>
      </c>
      <c r="D216">
        <f>Weather!F218</f>
        <v>15.2</v>
      </c>
      <c r="E216">
        <f>Weather!H218</f>
        <v>0.87373842592592599</v>
      </c>
      <c r="F216">
        <f>Weather!P218</f>
        <v>53</v>
      </c>
    </row>
    <row r="217" spans="1:6" x14ac:dyDescent="0.35">
      <c r="A217" t="str">
        <f>Weather!C219</f>
        <v>Weekday</v>
      </c>
      <c r="B217">
        <f>Weather!D219</f>
        <v>4.17</v>
      </c>
      <c r="C217">
        <f>Weather!E219</f>
        <v>72.2</v>
      </c>
      <c r="D217">
        <f>Weather!F219</f>
        <v>13.9</v>
      </c>
      <c r="E217">
        <f>Weather!H219</f>
        <v>0.87483796296296301</v>
      </c>
      <c r="F217">
        <f>Weather!P219</f>
        <v>37</v>
      </c>
    </row>
    <row r="218" spans="1:6" x14ac:dyDescent="0.35">
      <c r="A218" t="str">
        <f>Weather!C220</f>
        <v>Weekday</v>
      </c>
      <c r="B218">
        <f>Weather!D220</f>
        <v>0</v>
      </c>
      <c r="C218">
        <f>Weather!E220</f>
        <v>72.400000000000006</v>
      </c>
      <c r="D218">
        <f>Weather!F220</f>
        <v>16.5</v>
      </c>
      <c r="E218">
        <f>Weather!H220</f>
        <v>0.87591435185185185</v>
      </c>
      <c r="F218">
        <f>Weather!P220</f>
        <v>14.609375</v>
      </c>
    </row>
    <row r="219" spans="1:6" x14ac:dyDescent="0.35">
      <c r="A219" t="str">
        <f>Weather!C221</f>
        <v>Weekday</v>
      </c>
      <c r="B219">
        <f>Weather!D221</f>
        <v>37.5</v>
      </c>
      <c r="C219">
        <f>Weather!E221</f>
        <v>72</v>
      </c>
      <c r="D219">
        <f>Weather!F221</f>
        <v>12.7</v>
      </c>
      <c r="E219">
        <f>Weather!H221</f>
        <v>0.87697916666666664</v>
      </c>
      <c r="F219">
        <f>Weather!P221</f>
        <v>70</v>
      </c>
    </row>
    <row r="220" spans="1:6" x14ac:dyDescent="0.35">
      <c r="A220" t="str">
        <f>Weather!C222</f>
        <v>Saturday</v>
      </c>
      <c r="B220">
        <f>Weather!D222</f>
        <v>0</v>
      </c>
      <c r="C220">
        <f>Weather!E222</f>
        <v>28.2</v>
      </c>
      <c r="D220">
        <f>Weather!F222</f>
        <v>26.9</v>
      </c>
      <c r="E220">
        <f>Weather!H222</f>
        <v>0.8780324074074074</v>
      </c>
      <c r="F220">
        <f>Weather!P222</f>
        <v>0</v>
      </c>
    </row>
    <row r="221" spans="1:6" x14ac:dyDescent="0.35">
      <c r="A221" t="str">
        <f>Weather!C223</f>
        <v>Sunday</v>
      </c>
      <c r="B221">
        <f>Weather!D223</f>
        <v>0</v>
      </c>
      <c r="C221">
        <f>Weather!E223</f>
        <v>43</v>
      </c>
      <c r="D221">
        <f>Weather!F223</f>
        <v>29.5</v>
      </c>
      <c r="E221">
        <f>Weather!H223</f>
        <v>0.87906249999999997</v>
      </c>
      <c r="F221">
        <f>Weather!P223</f>
        <v>0</v>
      </c>
    </row>
    <row r="222" spans="1:6" x14ac:dyDescent="0.35">
      <c r="A222" t="str">
        <f>Weather!C224</f>
        <v>Weekday</v>
      </c>
      <c r="B222">
        <f>Weather!D224</f>
        <v>0</v>
      </c>
      <c r="C222">
        <f>Weather!E224</f>
        <v>35.5</v>
      </c>
      <c r="D222">
        <f>Weather!F224</f>
        <v>28.2</v>
      </c>
      <c r="E222">
        <f>Weather!H224</f>
        <v>0.88399305555555552</v>
      </c>
      <c r="F222">
        <f>Weather!P224</f>
        <v>0</v>
      </c>
    </row>
    <row r="223" spans="1:6" x14ac:dyDescent="0.35">
      <c r="A223" t="str">
        <f>Weather!C225</f>
        <v>Saturday</v>
      </c>
      <c r="B223">
        <f>Weather!D225</f>
        <v>0</v>
      </c>
      <c r="C223">
        <f>Weather!E225</f>
        <v>1.6</v>
      </c>
      <c r="D223">
        <f>Weather!F225</f>
        <v>27.6</v>
      </c>
      <c r="E223">
        <f>Weather!H225</f>
        <v>0.8849189814814814</v>
      </c>
      <c r="F223">
        <f>Weather!P225</f>
        <v>0</v>
      </c>
    </row>
    <row r="224" spans="1:6" x14ac:dyDescent="0.35">
      <c r="A224" t="str">
        <f>Weather!C226</f>
        <v>Sunday</v>
      </c>
      <c r="B224">
        <f>Weather!D226</f>
        <v>0</v>
      </c>
      <c r="C224">
        <f>Weather!E226</f>
        <v>59.3</v>
      </c>
      <c r="D224">
        <f>Weather!F226</f>
        <v>17.600000000000001</v>
      </c>
      <c r="E224">
        <f>Weather!H226</f>
        <v>0.88583333333333336</v>
      </c>
      <c r="F224">
        <f>Weather!P226</f>
        <v>22</v>
      </c>
    </row>
    <row r="225" spans="1:6" x14ac:dyDescent="0.35">
      <c r="A225" t="str">
        <f>Weather!C227</f>
        <v>Monday</v>
      </c>
      <c r="B225">
        <f>Weather!D227</f>
        <v>0</v>
      </c>
      <c r="C225">
        <f>Weather!E227</f>
        <v>33.1</v>
      </c>
      <c r="D225">
        <f>Weather!F227</f>
        <v>22.2</v>
      </c>
      <c r="E225">
        <f>Weather!H227</f>
        <v>0.89203703703703707</v>
      </c>
      <c r="F225">
        <f>Weather!P227</f>
        <v>0</v>
      </c>
    </row>
    <row r="226" spans="1:6" x14ac:dyDescent="0.35">
      <c r="A226" t="str">
        <f>Weather!C228</f>
        <v>Weekday</v>
      </c>
      <c r="B226">
        <f>Weather!D228</f>
        <v>0</v>
      </c>
      <c r="C226">
        <f>Weather!E228</f>
        <v>80.7</v>
      </c>
      <c r="D226">
        <f>Weather!F228</f>
        <v>12</v>
      </c>
      <c r="E226">
        <f>Weather!H228</f>
        <v>0.88758101851851856</v>
      </c>
      <c r="F226">
        <f>Weather!P228</f>
        <v>33</v>
      </c>
    </row>
    <row r="227" spans="1:6" x14ac:dyDescent="0.35">
      <c r="A227" t="str">
        <f>Weather!C229</f>
        <v>Weekday</v>
      </c>
      <c r="B227">
        <f>Weather!D229</f>
        <v>29.17</v>
      </c>
      <c r="C227">
        <f>Weather!E229</f>
        <v>91</v>
      </c>
      <c r="D227">
        <f>Weather!F229</f>
        <v>7.6</v>
      </c>
      <c r="E227">
        <f>Weather!H229</f>
        <v>0.8884143518518518</v>
      </c>
      <c r="F227">
        <f>Weather!P229</f>
        <v>83</v>
      </c>
    </row>
    <row r="228" spans="1:6" x14ac:dyDescent="0.35">
      <c r="A228" t="str">
        <f>Weather!C230</f>
        <v>Weekday</v>
      </c>
      <c r="B228">
        <f>Weather!D230</f>
        <v>0</v>
      </c>
      <c r="C228">
        <f>Weather!E230</f>
        <v>90.6</v>
      </c>
      <c r="D228">
        <f>Weather!F230</f>
        <v>11.2</v>
      </c>
      <c r="E228">
        <f>Weather!H230</f>
        <v>0.88922453703703708</v>
      </c>
      <c r="F228">
        <f>Weather!P230</f>
        <v>46</v>
      </c>
    </row>
    <row r="229" spans="1:6" x14ac:dyDescent="0.35">
      <c r="A229" t="str">
        <f>Weather!C231</f>
        <v>Weekday</v>
      </c>
      <c r="B229">
        <f>Weather!D231</f>
        <v>0</v>
      </c>
      <c r="C229">
        <f>Weather!E231</f>
        <v>47.4</v>
      </c>
      <c r="D229">
        <f>Weather!F231</f>
        <v>26.2</v>
      </c>
      <c r="E229">
        <f>Weather!H231</f>
        <v>0.89001157407407405</v>
      </c>
      <c r="F229">
        <f>Weather!P231</f>
        <v>0</v>
      </c>
    </row>
    <row r="230" spans="1:6" x14ac:dyDescent="0.35">
      <c r="A230" t="str">
        <f>Weather!C232</f>
        <v>Saturday</v>
      </c>
      <c r="B230">
        <f>Weather!D232</f>
        <v>0</v>
      </c>
      <c r="C230">
        <f>Weather!E232</f>
        <v>32.1</v>
      </c>
      <c r="D230">
        <f>Weather!F232</f>
        <v>26.2</v>
      </c>
      <c r="E230">
        <f>Weather!H232</f>
        <v>0.89077546296296306</v>
      </c>
      <c r="F230">
        <f>Weather!P232</f>
        <v>0</v>
      </c>
    </row>
    <row r="231" spans="1:6" x14ac:dyDescent="0.35">
      <c r="A231" t="str">
        <f>Weather!C233</f>
        <v>Sunday</v>
      </c>
      <c r="B231">
        <f>Weather!D233</f>
        <v>0</v>
      </c>
      <c r="C231">
        <f>Weather!E233</f>
        <v>33.200000000000003</v>
      </c>
      <c r="D231">
        <f>Weather!F233</f>
        <v>24.3</v>
      </c>
      <c r="E231">
        <f>Weather!H233</f>
        <v>0.89151620370370377</v>
      </c>
      <c r="F231">
        <f>Weather!P233</f>
        <v>0</v>
      </c>
    </row>
    <row r="232" spans="1:6" x14ac:dyDescent="0.35">
      <c r="A232" t="str">
        <f>Weather!C234</f>
        <v>Monday</v>
      </c>
      <c r="B232">
        <f>Weather!D234</f>
        <v>0</v>
      </c>
      <c r="C232">
        <f>Weather!E234</f>
        <v>85.4</v>
      </c>
      <c r="D232">
        <f>Weather!F234</f>
        <v>17.3</v>
      </c>
      <c r="E232">
        <f>Weather!H234</f>
        <v>0.89222222222222225</v>
      </c>
      <c r="F232">
        <f>Weather!P234</f>
        <v>0</v>
      </c>
    </row>
    <row r="233" spans="1:6" x14ac:dyDescent="0.35">
      <c r="A233" t="str">
        <f>Weather!C235</f>
        <v>Weekday</v>
      </c>
      <c r="B233">
        <f>Weather!D235</f>
        <v>0</v>
      </c>
      <c r="C233">
        <f>Weather!E235</f>
        <v>91.2</v>
      </c>
      <c r="D233">
        <f>Weather!F235</f>
        <v>6.2</v>
      </c>
      <c r="E233">
        <f>Weather!H235</f>
        <v>0.89289351851851861</v>
      </c>
      <c r="F233">
        <f>Weather!P235</f>
        <v>72</v>
      </c>
    </row>
    <row r="234" spans="1:6" x14ac:dyDescent="0.35">
      <c r="A234" t="str">
        <f>Weather!C236</f>
        <v>Weekday</v>
      </c>
      <c r="B234">
        <f>Weather!D236</f>
        <v>0</v>
      </c>
      <c r="C234">
        <f>Weather!E236</f>
        <v>75</v>
      </c>
      <c r="D234">
        <f>Weather!F236</f>
        <v>16.8</v>
      </c>
      <c r="E234">
        <f>Weather!H236</f>
        <v>0.89354166666666668</v>
      </c>
      <c r="F234">
        <f>Weather!P236</f>
        <v>0</v>
      </c>
    </row>
    <row r="235" spans="1:6" x14ac:dyDescent="0.35">
      <c r="A235" t="str">
        <f>Weather!C237</f>
        <v>Weekday</v>
      </c>
      <c r="B235">
        <f>Weather!D237</f>
        <v>0</v>
      </c>
      <c r="C235">
        <f>Weather!E237</f>
        <v>68.3</v>
      </c>
      <c r="D235">
        <f>Weather!F237</f>
        <v>23.5</v>
      </c>
      <c r="E235">
        <f>Weather!H237</f>
        <v>0.89415509259259263</v>
      </c>
      <c r="F235">
        <f>Weather!P237</f>
        <v>0</v>
      </c>
    </row>
    <row r="236" spans="1:6" x14ac:dyDescent="0.35">
      <c r="A236" t="str">
        <f>Weather!C238</f>
        <v>Weekday</v>
      </c>
      <c r="B236">
        <f>Weather!D238</f>
        <v>0</v>
      </c>
      <c r="C236">
        <f>Weather!E238</f>
        <v>59.2</v>
      </c>
      <c r="D236">
        <f>Weather!F238</f>
        <v>26.8</v>
      </c>
      <c r="E236">
        <f>Weather!H238</f>
        <v>0.89474537037037039</v>
      </c>
      <c r="F236">
        <f>Weather!P238</f>
        <v>0</v>
      </c>
    </row>
    <row r="237" spans="1:6" x14ac:dyDescent="0.35">
      <c r="A237" t="str">
        <f>Weather!C239</f>
        <v>Saturday</v>
      </c>
      <c r="B237">
        <f>Weather!D239</f>
        <v>4.17</v>
      </c>
      <c r="C237">
        <f>Weather!E239</f>
        <v>45.1</v>
      </c>
      <c r="D237">
        <f>Weather!F239</f>
        <v>24</v>
      </c>
      <c r="E237">
        <f>Weather!H239</f>
        <v>0.89530092592592592</v>
      </c>
      <c r="F237">
        <f>Weather!P239</f>
        <v>0</v>
      </c>
    </row>
    <row r="238" spans="1:6" x14ac:dyDescent="0.35">
      <c r="A238" t="str">
        <f>Weather!C240</f>
        <v>Sunday</v>
      </c>
      <c r="B238">
        <f>Weather!D240</f>
        <v>16.670000000000002</v>
      </c>
      <c r="C238">
        <f>Weather!E240</f>
        <v>42.1</v>
      </c>
      <c r="D238">
        <f>Weather!F240</f>
        <v>25.7</v>
      </c>
      <c r="E238">
        <f>Weather!H240</f>
        <v>0.89582175925925922</v>
      </c>
      <c r="F238">
        <f>Weather!P240</f>
        <v>0</v>
      </c>
    </row>
    <row r="239" spans="1:6" x14ac:dyDescent="0.35">
      <c r="A239" t="str">
        <f>Weather!C241</f>
        <v>Monday</v>
      </c>
      <c r="B239">
        <f>Weather!D241</f>
        <v>20.83</v>
      </c>
      <c r="C239">
        <f>Weather!E241</f>
        <v>48.5</v>
      </c>
      <c r="D239">
        <f>Weather!F241</f>
        <v>23.6</v>
      </c>
      <c r="E239">
        <f>Weather!H241</f>
        <v>0.8963078703703703</v>
      </c>
      <c r="F239">
        <f>Weather!P241</f>
        <v>0</v>
      </c>
    </row>
    <row r="240" spans="1:6" x14ac:dyDescent="0.35">
      <c r="A240" t="str">
        <f>Weather!C242</f>
        <v>Weekday</v>
      </c>
      <c r="B240">
        <f>Weather!D242</f>
        <v>0</v>
      </c>
      <c r="C240">
        <f>Weather!E242</f>
        <v>9.6</v>
      </c>
      <c r="D240">
        <f>Weather!F242</f>
        <v>28.1</v>
      </c>
      <c r="E240">
        <f>Weather!H242</f>
        <v>0.89675925925925926</v>
      </c>
      <c r="F240">
        <f>Weather!P242</f>
        <v>0</v>
      </c>
    </row>
    <row r="241" spans="1:6" x14ac:dyDescent="0.35">
      <c r="A241" t="str">
        <f>Weather!C243</f>
        <v>Weekday</v>
      </c>
      <c r="B241">
        <f>Weather!D243</f>
        <v>0</v>
      </c>
      <c r="C241">
        <f>Weather!E243</f>
        <v>0.1</v>
      </c>
      <c r="D241">
        <f>Weather!F243</f>
        <v>27.6</v>
      </c>
      <c r="E241">
        <f>Weather!H243</f>
        <v>0.89717592592592599</v>
      </c>
      <c r="F241">
        <f>Weather!P243</f>
        <v>0</v>
      </c>
    </row>
    <row r="242" spans="1:6" x14ac:dyDescent="0.35">
      <c r="A242" t="str">
        <f>Weather!C244</f>
        <v>Weekday</v>
      </c>
      <c r="B242">
        <f>Weather!D244</f>
        <v>0</v>
      </c>
      <c r="C242">
        <f>Weather!E244</f>
        <v>25.5</v>
      </c>
      <c r="D242">
        <f>Weather!F244</f>
        <v>22.7</v>
      </c>
      <c r="E242">
        <f>Weather!H244</f>
        <v>0.89755787037037038</v>
      </c>
      <c r="F242">
        <f>Weather!P244</f>
        <v>0</v>
      </c>
    </row>
    <row r="243" spans="1:6" x14ac:dyDescent="0.35">
      <c r="A243" t="str">
        <f>Weather!C245</f>
        <v>Weekday</v>
      </c>
      <c r="B243">
        <f>Weather!D245</f>
        <v>0</v>
      </c>
      <c r="C243">
        <f>Weather!E245</f>
        <v>59.2</v>
      </c>
      <c r="D243">
        <f>Weather!F245</f>
        <v>25.6</v>
      </c>
      <c r="E243">
        <f>Weather!H245</f>
        <v>0.89790509259259255</v>
      </c>
      <c r="F243">
        <f>Weather!P245</f>
        <v>14.1875</v>
      </c>
    </row>
    <row r="244" spans="1:6" x14ac:dyDescent="0.35">
      <c r="A244" t="str">
        <f>Weather!C246</f>
        <v>Saturday</v>
      </c>
      <c r="B244">
        <f>Weather!D246</f>
        <v>8.33</v>
      </c>
      <c r="C244">
        <f>Weather!E246</f>
        <v>14.5</v>
      </c>
      <c r="D244">
        <f>Weather!F246</f>
        <v>15.4</v>
      </c>
      <c r="E244">
        <f>Weather!H246</f>
        <v>0.8982175925925926</v>
      </c>
      <c r="F244">
        <f>Weather!P246</f>
        <v>0</v>
      </c>
    </row>
    <row r="245" spans="1:6" x14ac:dyDescent="0.35">
      <c r="A245" t="str">
        <f>Weather!C247</f>
        <v>Sunday</v>
      </c>
      <c r="B245">
        <f>Weather!D247</f>
        <v>33.33</v>
      </c>
      <c r="C245">
        <f>Weather!E247</f>
        <v>51.6</v>
      </c>
      <c r="D245">
        <f>Weather!F247</f>
        <v>12.7</v>
      </c>
      <c r="E245">
        <f>Weather!H247</f>
        <v>0.89849537037037042</v>
      </c>
      <c r="F245">
        <f>Weather!P247</f>
        <v>6.375</v>
      </c>
    </row>
    <row r="246" spans="1:6" x14ac:dyDescent="0.35">
      <c r="A246" t="str">
        <f>Weather!C248</f>
        <v>Monday</v>
      </c>
      <c r="B246">
        <f>Weather!D248</f>
        <v>8.33</v>
      </c>
      <c r="C246">
        <f>Weather!E248</f>
        <v>45.2</v>
      </c>
      <c r="D246">
        <f>Weather!F248</f>
        <v>18.399999999999999</v>
      </c>
      <c r="E246">
        <f>Weather!H248</f>
        <v>0.89872685185185175</v>
      </c>
      <c r="F246">
        <f>Weather!P248</f>
        <v>0</v>
      </c>
    </row>
    <row r="247" spans="1:6" x14ac:dyDescent="0.35">
      <c r="A247" t="str">
        <f>Weather!C249</f>
        <v>Weekday</v>
      </c>
      <c r="B247">
        <f>Weather!D249</f>
        <v>41.67</v>
      </c>
      <c r="C247">
        <f>Weather!E249</f>
        <v>76.3</v>
      </c>
      <c r="D247">
        <f>Weather!F249</f>
        <v>5.9</v>
      </c>
      <c r="E247">
        <f>Weather!H249</f>
        <v>0.89893518518518523</v>
      </c>
      <c r="F247">
        <f>Weather!P249</f>
        <v>84</v>
      </c>
    </row>
    <row r="248" spans="1:6" x14ac:dyDescent="0.35">
      <c r="A248" t="str">
        <f>Weather!C250</f>
        <v>Weekday</v>
      </c>
      <c r="B248">
        <f>Weather!D250</f>
        <v>4.17</v>
      </c>
      <c r="C248">
        <f>Weather!E250</f>
        <v>42.6</v>
      </c>
      <c r="D248">
        <f>Weather!F250</f>
        <v>24.9</v>
      </c>
      <c r="E248">
        <f>Weather!H250</f>
        <v>0.89909722222222221</v>
      </c>
      <c r="F248">
        <f>Weather!P250</f>
        <v>0</v>
      </c>
    </row>
    <row r="249" spans="1:6" x14ac:dyDescent="0.35">
      <c r="A249" t="str">
        <f>Weather!C251</f>
        <v>Weekday</v>
      </c>
      <c r="B249">
        <f>Weather!D251</f>
        <v>8.33</v>
      </c>
      <c r="C249">
        <f>Weather!E251</f>
        <v>48.7</v>
      </c>
      <c r="D249">
        <f>Weather!F251</f>
        <v>14.7</v>
      </c>
      <c r="E249">
        <f>Weather!H251</f>
        <v>0.89921296296296294</v>
      </c>
      <c r="F249">
        <f>Weather!P251</f>
        <v>0</v>
      </c>
    </row>
    <row r="250" spans="1:6" x14ac:dyDescent="0.35">
      <c r="A250" t="str">
        <f>Weather!C252</f>
        <v>Weekday</v>
      </c>
      <c r="B250">
        <f>Weather!D252</f>
        <v>4.17</v>
      </c>
      <c r="C250">
        <f>Weather!E252</f>
        <v>55</v>
      </c>
      <c r="D250">
        <f>Weather!F252</f>
        <v>19.5</v>
      </c>
      <c r="E250">
        <f>Weather!H252</f>
        <v>0.89930555555555547</v>
      </c>
      <c r="F250">
        <f>Weather!P252</f>
        <v>11.257812499999998</v>
      </c>
    </row>
    <row r="251" spans="1:6" x14ac:dyDescent="0.35">
      <c r="A251" t="str">
        <f>Weather!C253</f>
        <v>Saturday</v>
      </c>
      <c r="B251">
        <f>Weather!D253</f>
        <v>4.17</v>
      </c>
      <c r="C251">
        <f>Weather!E253</f>
        <v>64.099999999999994</v>
      </c>
      <c r="D251">
        <f>Weather!F253</f>
        <v>16.7</v>
      </c>
      <c r="E251">
        <f>Weather!H253</f>
        <v>0.89935185185185185</v>
      </c>
      <c r="F251">
        <f>Weather!P253</f>
        <v>19.0703125</v>
      </c>
    </row>
    <row r="252" spans="1:6" x14ac:dyDescent="0.35">
      <c r="A252" t="str">
        <f>Weather!C254</f>
        <v>Sunday</v>
      </c>
      <c r="B252">
        <f>Weather!D254</f>
        <v>12.5</v>
      </c>
      <c r="C252">
        <f>Weather!E254</f>
        <v>53.2</v>
      </c>
      <c r="D252">
        <f>Weather!F254</f>
        <v>22.5</v>
      </c>
      <c r="E252">
        <f>Weather!H254</f>
        <v>0.89935185185185185</v>
      </c>
      <c r="F252">
        <f>Weather!P254</f>
        <v>28</v>
      </c>
    </row>
    <row r="253" spans="1:6" x14ac:dyDescent="0.35">
      <c r="A253" t="str">
        <f>Weather!C255</f>
        <v>Monday</v>
      </c>
      <c r="B253">
        <f>Weather!D255</f>
        <v>0</v>
      </c>
      <c r="C253">
        <f>Weather!E255</f>
        <v>42.8</v>
      </c>
      <c r="D253">
        <f>Weather!F255</f>
        <v>22.9</v>
      </c>
      <c r="E253">
        <f>Weather!H255</f>
        <v>0.89932870370370377</v>
      </c>
      <c r="F253">
        <f>Weather!P255</f>
        <v>1.4921875</v>
      </c>
    </row>
    <row r="254" spans="1:6" x14ac:dyDescent="0.35">
      <c r="A254" t="str">
        <f>Weather!C256</f>
        <v>Weekday</v>
      </c>
      <c r="B254">
        <f>Weather!D256</f>
        <v>0</v>
      </c>
      <c r="C254">
        <f>Weather!E256</f>
        <v>77.7</v>
      </c>
      <c r="D254">
        <f>Weather!F256</f>
        <v>5</v>
      </c>
      <c r="E254">
        <f>Weather!H256</f>
        <v>0.8992592592592592</v>
      </c>
      <c r="F254">
        <f>Weather!P256</f>
        <v>90</v>
      </c>
    </row>
    <row r="255" spans="1:6" x14ac:dyDescent="0.35">
      <c r="A255" t="str">
        <f>Weather!C257</f>
        <v>Weekday</v>
      </c>
      <c r="B255">
        <f>Weather!D257</f>
        <v>33.33</v>
      </c>
      <c r="C255">
        <f>Weather!E257</f>
        <v>74.5</v>
      </c>
      <c r="D255">
        <f>Weather!F257</f>
        <v>8.6</v>
      </c>
      <c r="E255">
        <f>Weather!H257</f>
        <v>0.89914351851851848</v>
      </c>
      <c r="F255">
        <f>Weather!P257</f>
        <v>45.703125</v>
      </c>
    </row>
    <row r="256" spans="1:6" x14ac:dyDescent="0.35">
      <c r="A256" t="str">
        <f>Weather!C258</f>
        <v>Weekday</v>
      </c>
      <c r="B256">
        <f>Weather!D258</f>
        <v>16.670000000000002</v>
      </c>
      <c r="C256">
        <f>Weather!E258</f>
        <v>48.2</v>
      </c>
      <c r="D256">
        <f>Weather!F258</f>
        <v>20.3</v>
      </c>
      <c r="E256">
        <f>Weather!H258</f>
        <v>0.89899305555555553</v>
      </c>
      <c r="F256">
        <f>Weather!P258</f>
        <v>0</v>
      </c>
    </row>
    <row r="257" spans="1:6" x14ac:dyDescent="0.35">
      <c r="A257" t="str">
        <f>Weather!C259</f>
        <v>Weekday</v>
      </c>
      <c r="B257">
        <f>Weather!D259</f>
        <v>29.17</v>
      </c>
      <c r="C257">
        <f>Weather!E259</f>
        <v>64</v>
      </c>
      <c r="D257">
        <f>Weather!F259</f>
        <v>8.4</v>
      </c>
      <c r="E257">
        <f>Weather!H259</f>
        <v>0.89880787037037047</v>
      </c>
      <c r="F257">
        <f>Weather!P259</f>
        <v>86</v>
      </c>
    </row>
    <row r="258" spans="1:6" x14ac:dyDescent="0.35">
      <c r="A258" t="str">
        <f>Weather!C260</f>
        <v>Saturday</v>
      </c>
      <c r="B258">
        <f>Weather!D260</f>
        <v>25</v>
      </c>
      <c r="C258">
        <f>Weather!E260</f>
        <v>74.099999999999994</v>
      </c>
      <c r="D258">
        <f>Weather!F260</f>
        <v>16.3</v>
      </c>
      <c r="E258">
        <f>Weather!H260</f>
        <v>0.89858796296296306</v>
      </c>
      <c r="F258">
        <f>Weather!P260</f>
        <v>0</v>
      </c>
    </row>
    <row r="259" spans="1:6" x14ac:dyDescent="0.35">
      <c r="A259" t="str">
        <f>Weather!C261</f>
        <v>Sunday</v>
      </c>
      <c r="B259">
        <f>Weather!D261</f>
        <v>12.5</v>
      </c>
      <c r="C259">
        <f>Weather!E261</f>
        <v>66.8</v>
      </c>
      <c r="D259">
        <f>Weather!F261</f>
        <v>12.9</v>
      </c>
      <c r="E259">
        <f>Weather!H261</f>
        <v>0.89832175925925928</v>
      </c>
      <c r="F259">
        <f>Weather!P261</f>
        <v>13.2109375</v>
      </c>
    </row>
    <row r="260" spans="1:6" x14ac:dyDescent="0.35">
      <c r="A260" t="str">
        <f>Weather!C262</f>
        <v>Monday</v>
      </c>
      <c r="B260">
        <f>Weather!D262</f>
        <v>25</v>
      </c>
      <c r="C260">
        <f>Weather!E262</f>
        <v>59.4</v>
      </c>
      <c r="D260">
        <f>Weather!F262</f>
        <v>15</v>
      </c>
      <c r="E260">
        <f>Weather!H262</f>
        <v>0.89802083333333327</v>
      </c>
      <c r="F260">
        <f>Weather!P262</f>
        <v>18.09375</v>
      </c>
    </row>
    <row r="261" spans="1:6" x14ac:dyDescent="0.35">
      <c r="A261" t="str">
        <f>Weather!C263</f>
        <v>Weekday</v>
      </c>
      <c r="B261">
        <f>Weather!D263</f>
        <v>16.670000000000002</v>
      </c>
      <c r="C261">
        <f>Weather!E263</f>
        <v>48.6</v>
      </c>
      <c r="D261">
        <f>Weather!F263</f>
        <v>18.399999999999999</v>
      </c>
      <c r="E261">
        <f>Weather!H263</f>
        <v>0.89768518518518514</v>
      </c>
      <c r="F261">
        <f>Weather!P263</f>
        <v>0</v>
      </c>
    </row>
    <row r="262" spans="1:6" x14ac:dyDescent="0.35">
      <c r="A262" t="str">
        <f>Weather!C264</f>
        <v>Weekday</v>
      </c>
      <c r="B262">
        <f>Weather!D264</f>
        <v>12.5</v>
      </c>
      <c r="C262">
        <f>Weather!E264</f>
        <v>63.8</v>
      </c>
      <c r="D262">
        <f>Weather!F264</f>
        <v>11.6</v>
      </c>
      <c r="E262">
        <f>Weather!H264</f>
        <v>0.89731481481481479</v>
      </c>
      <c r="F262">
        <f>Weather!P264</f>
        <v>22</v>
      </c>
    </row>
    <row r="263" spans="1:6" x14ac:dyDescent="0.35">
      <c r="A263" t="str">
        <f>Weather!C265</f>
        <v>Weekday</v>
      </c>
      <c r="B263">
        <f>Weather!D265</f>
        <v>0</v>
      </c>
      <c r="C263">
        <f>Weather!E265</f>
        <v>45.5</v>
      </c>
      <c r="D263">
        <f>Weather!F265</f>
        <v>17.600000000000001</v>
      </c>
      <c r="E263">
        <f>Weather!H265</f>
        <v>0.89689814814814817</v>
      </c>
      <c r="F263">
        <f>Weather!P265</f>
        <v>0</v>
      </c>
    </row>
    <row r="264" spans="1:6" x14ac:dyDescent="0.35">
      <c r="A264" t="str">
        <f>Weather!C266</f>
        <v>Weekday</v>
      </c>
      <c r="B264">
        <f>Weather!D266</f>
        <v>0</v>
      </c>
      <c r="C264">
        <f>Weather!E266</f>
        <v>11.8</v>
      </c>
      <c r="D264">
        <f>Weather!F266</f>
        <v>27.8</v>
      </c>
      <c r="E264">
        <f>Weather!H266</f>
        <v>0.89644675925925921</v>
      </c>
      <c r="F264">
        <f>Weather!P266</f>
        <v>0</v>
      </c>
    </row>
    <row r="265" spans="1:6" x14ac:dyDescent="0.35">
      <c r="A265" t="str">
        <f>Weather!C267</f>
        <v>Saturday</v>
      </c>
      <c r="B265">
        <f>Weather!D267</f>
        <v>54.17</v>
      </c>
      <c r="C265">
        <f>Weather!E267</f>
        <v>38.200000000000003</v>
      </c>
      <c r="D265">
        <f>Weather!F267</f>
        <v>8.5</v>
      </c>
      <c r="E265">
        <f>Weather!H267</f>
        <v>0.89596064814814813</v>
      </c>
      <c r="F265">
        <f>Weather!P267</f>
        <v>74</v>
      </c>
    </row>
    <row r="266" spans="1:6" x14ac:dyDescent="0.35">
      <c r="A266" t="str">
        <f>Weather!C268</f>
        <v>Sunday</v>
      </c>
      <c r="B266">
        <f>Weather!D268</f>
        <v>25</v>
      </c>
      <c r="C266">
        <f>Weather!E268</f>
        <v>47.8</v>
      </c>
      <c r="D266">
        <f>Weather!F268</f>
        <v>19.7</v>
      </c>
      <c r="E266">
        <f>Weather!H268</f>
        <v>0.89543981481481483</v>
      </c>
      <c r="F266">
        <f>Weather!P268</f>
        <v>10.28125</v>
      </c>
    </row>
    <row r="267" spans="1:6" x14ac:dyDescent="0.35">
      <c r="A267" t="str">
        <f>Weather!C269</f>
        <v>Monday</v>
      </c>
      <c r="B267">
        <f>Weather!D269</f>
        <v>25</v>
      </c>
      <c r="C267">
        <f>Weather!E269</f>
        <v>47.2</v>
      </c>
      <c r="D267">
        <f>Weather!F269</f>
        <v>11.8</v>
      </c>
      <c r="E267">
        <f>Weather!H269</f>
        <v>0.8948842592592593</v>
      </c>
      <c r="F267">
        <f>Weather!P269</f>
        <v>48</v>
      </c>
    </row>
    <row r="268" spans="1:6" x14ac:dyDescent="0.35">
      <c r="A268" t="str">
        <f>Weather!C270</f>
        <v>Weekday</v>
      </c>
      <c r="B268">
        <f>Weather!D270</f>
        <v>66.67</v>
      </c>
      <c r="C268">
        <f>Weather!E270</f>
        <v>70.400000000000006</v>
      </c>
      <c r="D268">
        <f>Weather!F270</f>
        <v>9.9</v>
      </c>
      <c r="E268">
        <f>Weather!H270</f>
        <v>0.89429398148148154</v>
      </c>
      <c r="F268">
        <f>Weather!P270</f>
        <v>68</v>
      </c>
    </row>
    <row r="269" spans="1:6" x14ac:dyDescent="0.35">
      <c r="A269" t="str">
        <f>Weather!C271</f>
        <v>Weekday</v>
      </c>
      <c r="B269">
        <f>Weather!D271</f>
        <v>37.5</v>
      </c>
      <c r="C269">
        <f>Weather!E271</f>
        <v>50.2</v>
      </c>
      <c r="D269">
        <f>Weather!F271</f>
        <v>18.2</v>
      </c>
      <c r="E269">
        <f>Weather!H271</f>
        <v>0.89366898148148144</v>
      </c>
      <c r="F269">
        <f>Weather!P271</f>
        <v>0</v>
      </c>
    </row>
    <row r="270" spans="1:6" x14ac:dyDescent="0.35">
      <c r="A270" t="str">
        <f>Weather!C272</f>
        <v>Weekday</v>
      </c>
      <c r="B270">
        <f>Weather!D272</f>
        <v>25</v>
      </c>
      <c r="C270">
        <f>Weather!E272</f>
        <v>50.4</v>
      </c>
      <c r="D270">
        <f>Weather!F272</f>
        <v>17</v>
      </c>
      <c r="E270">
        <f>Weather!H272</f>
        <v>0.89300925925925922</v>
      </c>
      <c r="F270">
        <f>Weather!P272</f>
        <v>0</v>
      </c>
    </row>
    <row r="271" spans="1:6" x14ac:dyDescent="0.35">
      <c r="A271" t="str">
        <f>Weather!C273</f>
        <v>Weekday</v>
      </c>
      <c r="B271">
        <f>Weather!D273</f>
        <v>62.5</v>
      </c>
      <c r="C271">
        <f>Weather!E273</f>
        <v>71</v>
      </c>
      <c r="D271">
        <f>Weather!F273</f>
        <v>4.4000000000000004</v>
      </c>
      <c r="E271">
        <f>Weather!H273</f>
        <v>0.89231481481481489</v>
      </c>
      <c r="F271">
        <f>Weather!P273</f>
        <v>77</v>
      </c>
    </row>
    <row r="272" spans="1:6" x14ac:dyDescent="0.35">
      <c r="A272" t="str">
        <f>Weather!C274</f>
        <v>Saturday</v>
      </c>
      <c r="B272">
        <f>Weather!D274</f>
        <v>70.83</v>
      </c>
      <c r="C272">
        <f>Weather!E274</f>
        <v>65.599999999999994</v>
      </c>
      <c r="D272">
        <f>Weather!F274</f>
        <v>16.2</v>
      </c>
      <c r="E272">
        <f>Weather!H274</f>
        <v>0.89158564814814811</v>
      </c>
      <c r="F272">
        <f>Weather!P274</f>
        <v>0</v>
      </c>
    </row>
    <row r="273" spans="1:6" x14ac:dyDescent="0.35">
      <c r="A273" t="str">
        <f>Weather!C275</f>
        <v>Sunday</v>
      </c>
      <c r="B273">
        <f>Weather!D275</f>
        <v>50</v>
      </c>
      <c r="C273">
        <f>Weather!E275</f>
        <v>67.3</v>
      </c>
      <c r="D273">
        <f>Weather!F275</f>
        <v>13.5</v>
      </c>
      <c r="E273">
        <f>Weather!H275</f>
        <v>0.89083333333333325</v>
      </c>
      <c r="F273">
        <f>Weather!P275</f>
        <v>0</v>
      </c>
    </row>
    <row r="274" spans="1:6" x14ac:dyDescent="0.35">
      <c r="A274" t="str">
        <f>Weather!C276</f>
        <v>Monday</v>
      </c>
      <c r="B274">
        <f>Weather!D276</f>
        <v>20.83</v>
      </c>
      <c r="C274">
        <f>Weather!E276</f>
        <v>38.1</v>
      </c>
      <c r="D274">
        <f>Weather!F276</f>
        <v>17.5</v>
      </c>
      <c r="E274">
        <f>Weather!H276</f>
        <v>0.89003472222222213</v>
      </c>
      <c r="F274">
        <f>Weather!P276</f>
        <v>0</v>
      </c>
    </row>
    <row r="275" spans="1:6" x14ac:dyDescent="0.35">
      <c r="A275" t="str">
        <f>Weather!C277</f>
        <v>Weekday</v>
      </c>
      <c r="B275">
        <f>Weather!D277</f>
        <v>41.67</v>
      </c>
      <c r="C275">
        <f>Weather!E277</f>
        <v>68</v>
      </c>
      <c r="D275">
        <f>Weather!F277</f>
        <v>7.9</v>
      </c>
      <c r="E275">
        <f>Weather!H277</f>
        <v>0.88921296296296293</v>
      </c>
      <c r="F275">
        <f>Weather!P277</f>
        <v>26</v>
      </c>
    </row>
    <row r="276" spans="1:6" x14ac:dyDescent="0.35">
      <c r="A276" t="str">
        <f>Weather!C278</f>
        <v>Weekday</v>
      </c>
      <c r="B276">
        <f>Weather!D278</f>
        <v>58.33</v>
      </c>
      <c r="C276">
        <f>Weather!E278</f>
        <v>70.8</v>
      </c>
      <c r="D276">
        <f>Weather!F278</f>
        <v>17.600000000000001</v>
      </c>
      <c r="E276">
        <f>Weather!H278</f>
        <v>0.88836805555555554</v>
      </c>
      <c r="F276">
        <f>Weather!P278</f>
        <v>14.1875</v>
      </c>
    </row>
    <row r="277" spans="1:6" x14ac:dyDescent="0.35">
      <c r="A277" t="str">
        <f>Weather!C279</f>
        <v>Weekday</v>
      </c>
      <c r="B277">
        <f>Weather!D279</f>
        <v>0</v>
      </c>
      <c r="C277">
        <f>Weather!E279</f>
        <v>58.3</v>
      </c>
      <c r="D277">
        <f>Weather!F279</f>
        <v>11.2</v>
      </c>
      <c r="E277">
        <f>Weather!H279</f>
        <v>0.88748842592592592</v>
      </c>
      <c r="F277">
        <f>Weather!P279</f>
        <v>11.257812499999998</v>
      </c>
    </row>
    <row r="278" spans="1:6" x14ac:dyDescent="0.35">
      <c r="A278" t="str">
        <f>Weather!C280</f>
        <v>Weekday</v>
      </c>
      <c r="B278">
        <f>Weather!D280</f>
        <v>45.83</v>
      </c>
      <c r="C278">
        <f>Weather!E280</f>
        <v>58.2</v>
      </c>
      <c r="D278">
        <f>Weather!F280</f>
        <v>13</v>
      </c>
      <c r="E278">
        <f>Weather!H280</f>
        <v>0.88657407407407407</v>
      </c>
      <c r="F278">
        <f>Weather!P280</f>
        <v>23</v>
      </c>
    </row>
    <row r="279" spans="1:6" x14ac:dyDescent="0.35">
      <c r="A279" t="str">
        <f>Weather!C281</f>
        <v>Saturday</v>
      </c>
      <c r="B279">
        <f>Weather!D281</f>
        <v>83.33</v>
      </c>
      <c r="C279">
        <f>Weather!E281</f>
        <v>86.4</v>
      </c>
      <c r="D279">
        <f>Weather!F281</f>
        <v>4.2</v>
      </c>
      <c r="E279">
        <f>Weather!H281</f>
        <v>0.88563657407407403</v>
      </c>
      <c r="F279">
        <f>Weather!P281</f>
        <v>100</v>
      </c>
    </row>
    <row r="280" spans="1:6" x14ac:dyDescent="0.35">
      <c r="A280" t="str">
        <f>Weather!C282</f>
        <v>Sunday</v>
      </c>
      <c r="B280">
        <f>Weather!D282</f>
        <v>0</v>
      </c>
      <c r="C280">
        <f>Weather!E282</f>
        <v>0</v>
      </c>
      <c r="D280">
        <f>Weather!F282</f>
        <v>0</v>
      </c>
      <c r="E280">
        <f>Weather!H282</f>
        <v>0</v>
      </c>
      <c r="F280">
        <f>Weather!P282</f>
        <v>63</v>
      </c>
    </row>
    <row r="281" spans="1:6" x14ac:dyDescent="0.35">
      <c r="A281" t="str">
        <f>Weather!C283</f>
        <v>Monday</v>
      </c>
      <c r="B281">
        <f>Weather!D283</f>
        <v>0</v>
      </c>
      <c r="C281">
        <f>Weather!E283</f>
        <v>0</v>
      </c>
      <c r="D281">
        <f>Weather!F283</f>
        <v>0</v>
      </c>
      <c r="E281">
        <f>Weather!H283</f>
        <v>0</v>
      </c>
      <c r="F281">
        <f>Weather!P283</f>
        <v>100</v>
      </c>
    </row>
    <row r="282" spans="1:6" x14ac:dyDescent="0.35">
      <c r="A282" t="str">
        <f>Weather!C284</f>
        <v>Weekday</v>
      </c>
      <c r="B282">
        <f>Weather!D284</f>
        <v>0</v>
      </c>
      <c r="C282">
        <f>Weather!E284</f>
        <v>0</v>
      </c>
      <c r="D282">
        <f>Weather!F284</f>
        <v>0</v>
      </c>
      <c r="E282">
        <f>Weather!H284</f>
        <v>0</v>
      </c>
      <c r="F282">
        <f>Weather!P284</f>
        <v>100</v>
      </c>
    </row>
    <row r="283" spans="1:6" x14ac:dyDescent="0.35">
      <c r="A283" t="str">
        <f>Weather!C285</f>
        <v>Weekday</v>
      </c>
      <c r="B283">
        <f>Weather!D285</f>
        <v>0</v>
      </c>
      <c r="C283">
        <f>Weather!E285</f>
        <v>0</v>
      </c>
      <c r="D283">
        <f>Weather!F285</f>
        <v>0</v>
      </c>
      <c r="E283">
        <f>Weather!H285</f>
        <v>0</v>
      </c>
      <c r="F283">
        <f>Weather!P285</f>
        <v>100</v>
      </c>
    </row>
    <row r="284" spans="1:6" x14ac:dyDescent="0.35">
      <c r="A284" t="str">
        <f>Weather!C286</f>
        <v>Weekday</v>
      </c>
      <c r="B284">
        <f>Weather!D286</f>
        <v>0</v>
      </c>
      <c r="C284">
        <f>Weather!E286</f>
        <v>0</v>
      </c>
      <c r="D284">
        <f>Weather!F286</f>
        <v>0</v>
      </c>
      <c r="E284">
        <f>Weather!H286</f>
        <v>0</v>
      </c>
      <c r="F284">
        <f>Weather!P286</f>
        <v>100</v>
      </c>
    </row>
    <row r="285" spans="1:6" x14ac:dyDescent="0.35">
      <c r="A285" t="str">
        <f>Weather!C287</f>
        <v>Weekday</v>
      </c>
      <c r="B285">
        <f>Weather!D287</f>
        <v>0</v>
      </c>
      <c r="C285">
        <f>Weather!E287</f>
        <v>0</v>
      </c>
      <c r="D285">
        <f>Weather!F287</f>
        <v>0</v>
      </c>
      <c r="E285">
        <f>Weather!H287</f>
        <v>0</v>
      </c>
      <c r="F285">
        <f>Weather!P287</f>
        <v>100</v>
      </c>
    </row>
    <row r="286" spans="1:6" x14ac:dyDescent="0.35">
      <c r="A286" t="str">
        <f>Weather!C288</f>
        <v>Saturday</v>
      </c>
      <c r="B286">
        <f>Weather!D288</f>
        <v>0</v>
      </c>
      <c r="C286">
        <f>Weather!E288</f>
        <v>0</v>
      </c>
      <c r="D286">
        <f>Weather!F288</f>
        <v>0</v>
      </c>
      <c r="E286">
        <f>Weather!H288</f>
        <v>0</v>
      </c>
      <c r="F286">
        <f>Weather!P288</f>
        <v>100</v>
      </c>
    </row>
    <row r="287" spans="1:6" x14ac:dyDescent="0.35">
      <c r="A287" t="str">
        <f>Weather!C289</f>
        <v>Sunday</v>
      </c>
      <c r="B287">
        <f>Weather!D289</f>
        <v>0</v>
      </c>
      <c r="C287">
        <f>Weather!E289</f>
        <v>0</v>
      </c>
      <c r="D287">
        <f>Weather!F289</f>
        <v>0</v>
      </c>
      <c r="E287">
        <f>Weather!H289</f>
        <v>0</v>
      </c>
      <c r="F287">
        <f>Weather!P289</f>
        <v>100</v>
      </c>
    </row>
    <row r="288" spans="1:6" x14ac:dyDescent="0.35">
      <c r="A288">
        <f>Weather!C290</f>
        <v>0</v>
      </c>
      <c r="B288">
        <f>Weather!D290</f>
        <v>0</v>
      </c>
      <c r="C288">
        <f>Weather!E290</f>
        <v>0</v>
      </c>
      <c r="D288">
        <f>Weather!F290</f>
        <v>0</v>
      </c>
      <c r="E288">
        <f>Weather!H290</f>
        <v>0</v>
      </c>
      <c r="F288">
        <f>Weather!P290</f>
        <v>100</v>
      </c>
    </row>
    <row r="289" spans="1:6" x14ac:dyDescent="0.35">
      <c r="A289">
        <f>Weather!C291</f>
        <v>0</v>
      </c>
      <c r="B289">
        <f>Weather!D291</f>
        <v>0</v>
      </c>
      <c r="C289">
        <f>Weather!E291</f>
        <v>0</v>
      </c>
      <c r="D289">
        <f>Weather!F291</f>
        <v>0</v>
      </c>
      <c r="E289">
        <f>Weather!H291</f>
        <v>0</v>
      </c>
      <c r="F289">
        <f>Weather!P291</f>
        <v>100</v>
      </c>
    </row>
    <row r="290" spans="1:6" x14ac:dyDescent="0.35">
      <c r="A290">
        <f>Weather!C292</f>
        <v>0</v>
      </c>
      <c r="B290">
        <f>Weather!D292</f>
        <v>0</v>
      </c>
      <c r="C290">
        <f>Weather!E292</f>
        <v>0</v>
      </c>
      <c r="D290">
        <f>Weather!F292</f>
        <v>0</v>
      </c>
      <c r="E290">
        <f>Weather!H292</f>
        <v>0</v>
      </c>
      <c r="F290">
        <f>Weather!P292</f>
        <v>100</v>
      </c>
    </row>
    <row r="291" spans="1:6" x14ac:dyDescent="0.35">
      <c r="A291">
        <f>Weather!C293</f>
        <v>0</v>
      </c>
      <c r="B291">
        <f>Weather!D293</f>
        <v>0</v>
      </c>
      <c r="C291">
        <f>Weather!E293</f>
        <v>0</v>
      </c>
      <c r="D291">
        <f>Weather!F293</f>
        <v>0</v>
      </c>
      <c r="E291">
        <f>Weather!H293</f>
        <v>0</v>
      </c>
      <c r="F291">
        <f>Weather!P293</f>
        <v>100</v>
      </c>
    </row>
    <row r="292" spans="1:6" x14ac:dyDescent="0.35">
      <c r="A292">
        <f>Weather!C294</f>
        <v>0</v>
      </c>
      <c r="B292">
        <f>Weather!D294</f>
        <v>0</v>
      </c>
      <c r="C292">
        <f>Weather!E294</f>
        <v>0</v>
      </c>
      <c r="D292">
        <f>Weather!F294</f>
        <v>0</v>
      </c>
      <c r="E292">
        <f>Weather!H294</f>
        <v>0</v>
      </c>
      <c r="F292">
        <f>Weather!P294</f>
        <v>0</v>
      </c>
    </row>
    <row r="293" spans="1:6" x14ac:dyDescent="0.35">
      <c r="A293">
        <f>Weather!C295</f>
        <v>0</v>
      </c>
      <c r="B293">
        <f>Weather!D295</f>
        <v>0</v>
      </c>
      <c r="C293">
        <f>Weather!E295</f>
        <v>0</v>
      </c>
      <c r="D293">
        <f>Weather!F295</f>
        <v>0</v>
      </c>
      <c r="E293">
        <f>Weather!H295</f>
        <v>0</v>
      </c>
      <c r="F293">
        <f>Weather!P295</f>
        <v>0</v>
      </c>
    </row>
    <row r="294" spans="1:6" x14ac:dyDescent="0.35">
      <c r="A294">
        <f>Weather!C296</f>
        <v>0</v>
      </c>
      <c r="B294">
        <f>Weather!D296</f>
        <v>0</v>
      </c>
      <c r="C294">
        <f>Weather!E296</f>
        <v>0</v>
      </c>
      <c r="D294">
        <f>Weather!F296</f>
        <v>0</v>
      </c>
      <c r="E294">
        <f>Weather!H296</f>
        <v>0</v>
      </c>
      <c r="F294">
        <f>Weather!P296</f>
        <v>0</v>
      </c>
    </row>
    <row r="295" spans="1:6" x14ac:dyDescent="0.35">
      <c r="A295">
        <f>Weather!C297</f>
        <v>0</v>
      </c>
      <c r="B295">
        <f>Weather!D297</f>
        <v>0</v>
      </c>
      <c r="C295">
        <f>Weather!E297</f>
        <v>0</v>
      </c>
      <c r="D295">
        <f>Weather!F297</f>
        <v>0</v>
      </c>
      <c r="E295">
        <f>Weather!H297</f>
        <v>0</v>
      </c>
      <c r="F295">
        <f>Weather!P297</f>
        <v>0</v>
      </c>
    </row>
    <row r="296" spans="1:6" x14ac:dyDescent="0.35">
      <c r="A296">
        <f>Weather!C298</f>
        <v>0</v>
      </c>
      <c r="B296">
        <f>Weather!D298</f>
        <v>0</v>
      </c>
      <c r="C296">
        <f>Weather!E298</f>
        <v>0</v>
      </c>
      <c r="D296">
        <f>Weather!F298</f>
        <v>0</v>
      </c>
      <c r="E296">
        <f>Weather!H298</f>
        <v>0</v>
      </c>
      <c r="F296">
        <f>Weather!P298</f>
        <v>0</v>
      </c>
    </row>
    <row r="297" spans="1:6" x14ac:dyDescent="0.35">
      <c r="A297">
        <f>Weather!C299</f>
        <v>0</v>
      </c>
      <c r="B297">
        <f>Weather!D299</f>
        <v>0</v>
      </c>
      <c r="C297">
        <f>Weather!E299</f>
        <v>0</v>
      </c>
      <c r="D297">
        <f>Weather!F299</f>
        <v>0</v>
      </c>
      <c r="E297">
        <f>Weather!H299</f>
        <v>0</v>
      </c>
      <c r="F297">
        <f>Weather!P299</f>
        <v>0</v>
      </c>
    </row>
    <row r="298" spans="1:6" x14ac:dyDescent="0.35">
      <c r="A298">
        <f>Weather!C300</f>
        <v>0</v>
      </c>
      <c r="B298">
        <f>Weather!D300</f>
        <v>0</v>
      </c>
      <c r="C298">
        <f>Weather!E300</f>
        <v>0</v>
      </c>
      <c r="D298">
        <f>Weather!F300</f>
        <v>0</v>
      </c>
      <c r="E298">
        <f>Weather!H300</f>
        <v>0</v>
      </c>
      <c r="F298">
        <f>Weather!P300</f>
        <v>0</v>
      </c>
    </row>
    <row r="299" spans="1:6" x14ac:dyDescent="0.35">
      <c r="A299">
        <f>Weather!C301</f>
        <v>0</v>
      </c>
      <c r="B299">
        <f>Weather!D301</f>
        <v>0</v>
      </c>
      <c r="C299">
        <f>Weather!E301</f>
        <v>0</v>
      </c>
      <c r="D299">
        <f>Weather!F301</f>
        <v>0</v>
      </c>
      <c r="E299">
        <f>Weather!H301</f>
        <v>0</v>
      </c>
      <c r="F299">
        <f>Weather!P301</f>
        <v>0</v>
      </c>
    </row>
    <row r="300" spans="1:6" x14ac:dyDescent="0.35">
      <c r="A300">
        <f>Weather!C302</f>
        <v>0</v>
      </c>
      <c r="B300">
        <f>Weather!D302</f>
        <v>0</v>
      </c>
      <c r="C300">
        <f>Weather!E302</f>
        <v>0</v>
      </c>
      <c r="D300">
        <f>Weather!F302</f>
        <v>0</v>
      </c>
      <c r="E300">
        <f>Weather!H302</f>
        <v>0</v>
      </c>
      <c r="F300">
        <f>Weather!P302</f>
        <v>0</v>
      </c>
    </row>
    <row r="301" spans="1:6" x14ac:dyDescent="0.35">
      <c r="A301">
        <f>Weather!C303</f>
        <v>0</v>
      </c>
      <c r="B301">
        <f>Weather!D303</f>
        <v>0</v>
      </c>
      <c r="C301">
        <f>Weather!E303</f>
        <v>0</v>
      </c>
      <c r="D301">
        <f>Weather!F303</f>
        <v>0</v>
      </c>
      <c r="E301">
        <f>Weather!H303</f>
        <v>0</v>
      </c>
      <c r="F301">
        <f>Weather!P303</f>
        <v>0</v>
      </c>
    </row>
    <row r="302" spans="1:6" x14ac:dyDescent="0.35">
      <c r="A302">
        <f>Weather!C304</f>
        <v>0</v>
      </c>
      <c r="B302">
        <f>Weather!D304</f>
        <v>0</v>
      </c>
      <c r="C302">
        <f>Weather!E304</f>
        <v>0</v>
      </c>
      <c r="D302">
        <f>Weather!F304</f>
        <v>0</v>
      </c>
      <c r="E302">
        <f>Weather!H304</f>
        <v>0</v>
      </c>
      <c r="F302">
        <f>Weather!P304</f>
        <v>0</v>
      </c>
    </row>
    <row r="303" spans="1:6" x14ac:dyDescent="0.35">
      <c r="A303">
        <f>Weather!C305</f>
        <v>0</v>
      </c>
      <c r="B303">
        <f>Weather!D305</f>
        <v>0</v>
      </c>
      <c r="C303">
        <f>Weather!E305</f>
        <v>0</v>
      </c>
      <c r="D303">
        <f>Weather!F305</f>
        <v>0</v>
      </c>
      <c r="E303">
        <f>Weather!H305</f>
        <v>0</v>
      </c>
      <c r="F303">
        <f>Weather!P305</f>
        <v>0</v>
      </c>
    </row>
    <row r="304" spans="1:6" x14ac:dyDescent="0.35">
      <c r="A304">
        <f>Weather!C306</f>
        <v>0</v>
      </c>
      <c r="B304">
        <f>Weather!D306</f>
        <v>0</v>
      </c>
      <c r="C304">
        <f>Weather!E306</f>
        <v>0</v>
      </c>
      <c r="D304">
        <f>Weather!F306</f>
        <v>0</v>
      </c>
      <c r="E304">
        <f>Weather!H306</f>
        <v>0</v>
      </c>
      <c r="F304">
        <f>Weather!P306</f>
        <v>0</v>
      </c>
    </row>
    <row r="305" spans="1:6" x14ac:dyDescent="0.35">
      <c r="A305">
        <f>Weather!C307</f>
        <v>0</v>
      </c>
      <c r="B305">
        <f>Weather!D307</f>
        <v>0</v>
      </c>
      <c r="C305">
        <f>Weather!E307</f>
        <v>0</v>
      </c>
      <c r="D305">
        <f>Weather!F307</f>
        <v>0</v>
      </c>
      <c r="E305">
        <f>Weather!H307</f>
        <v>0</v>
      </c>
      <c r="F305">
        <f>Weather!P307</f>
        <v>0</v>
      </c>
    </row>
    <row r="306" spans="1:6" x14ac:dyDescent="0.35">
      <c r="A306">
        <f>Weather!C308</f>
        <v>0</v>
      </c>
      <c r="B306">
        <f>Weather!D308</f>
        <v>0</v>
      </c>
      <c r="C306">
        <f>Weather!E308</f>
        <v>0</v>
      </c>
      <c r="D306">
        <f>Weather!F308</f>
        <v>0</v>
      </c>
      <c r="E306">
        <f>Weather!H308</f>
        <v>0</v>
      </c>
      <c r="F306">
        <f>Weather!P308</f>
        <v>0</v>
      </c>
    </row>
    <row r="307" spans="1:6" x14ac:dyDescent="0.35">
      <c r="A307">
        <f>Weather!C309</f>
        <v>0</v>
      </c>
      <c r="B307">
        <f>Weather!D309</f>
        <v>0</v>
      </c>
      <c r="C307">
        <f>Weather!E309</f>
        <v>0</v>
      </c>
      <c r="D307">
        <f>Weather!F309</f>
        <v>0</v>
      </c>
      <c r="E307">
        <f>Weather!H309</f>
        <v>0</v>
      </c>
      <c r="F307">
        <f>Weather!P309</f>
        <v>0</v>
      </c>
    </row>
    <row r="308" spans="1:6" x14ac:dyDescent="0.35">
      <c r="A308">
        <f>Weather!C310</f>
        <v>0</v>
      </c>
      <c r="B308">
        <f>Weather!D310</f>
        <v>0</v>
      </c>
      <c r="C308">
        <f>Weather!E310</f>
        <v>0</v>
      </c>
      <c r="D308">
        <f>Weather!F310</f>
        <v>0</v>
      </c>
      <c r="E308">
        <f>Weather!H310</f>
        <v>0</v>
      </c>
      <c r="F308">
        <f>Weather!P310</f>
        <v>0</v>
      </c>
    </row>
    <row r="309" spans="1:6" x14ac:dyDescent="0.35">
      <c r="A309">
        <f>Weather!C311</f>
        <v>0</v>
      </c>
      <c r="B309">
        <f>Weather!D311</f>
        <v>0</v>
      </c>
      <c r="C309">
        <f>Weather!E311</f>
        <v>0</v>
      </c>
      <c r="D309">
        <f>Weather!F311</f>
        <v>0</v>
      </c>
      <c r="E309">
        <f>Weather!H311</f>
        <v>0</v>
      </c>
      <c r="F309">
        <f>Weather!P311</f>
        <v>0</v>
      </c>
    </row>
    <row r="310" spans="1:6" x14ac:dyDescent="0.35">
      <c r="A310">
        <f>Weather!C312</f>
        <v>0</v>
      </c>
      <c r="B310">
        <f>Weather!D312</f>
        <v>0</v>
      </c>
      <c r="C310">
        <f>Weather!E312</f>
        <v>0</v>
      </c>
      <c r="D310">
        <f>Weather!F312</f>
        <v>0</v>
      </c>
      <c r="E310">
        <f>Weather!H312</f>
        <v>0</v>
      </c>
      <c r="F310">
        <f>Weather!P312</f>
        <v>0</v>
      </c>
    </row>
    <row r="311" spans="1:6" x14ac:dyDescent="0.35">
      <c r="A311">
        <f>Weather!C313</f>
        <v>0</v>
      </c>
      <c r="B311">
        <f>Weather!D313</f>
        <v>0</v>
      </c>
      <c r="C311">
        <f>Weather!E313</f>
        <v>0</v>
      </c>
      <c r="D311">
        <f>Weather!F313</f>
        <v>0</v>
      </c>
      <c r="E311">
        <f>Weather!H313</f>
        <v>0</v>
      </c>
      <c r="F311">
        <f>Weather!P313</f>
        <v>0</v>
      </c>
    </row>
    <row r="312" spans="1:6" x14ac:dyDescent="0.35">
      <c r="A312">
        <f>Weather!C314</f>
        <v>0</v>
      </c>
      <c r="B312">
        <f>Weather!D314</f>
        <v>0</v>
      </c>
      <c r="C312">
        <f>Weather!E314</f>
        <v>0</v>
      </c>
      <c r="D312">
        <f>Weather!F314</f>
        <v>0</v>
      </c>
      <c r="E312">
        <f>Weather!H314</f>
        <v>0</v>
      </c>
      <c r="F312">
        <f>Weather!P314</f>
        <v>0</v>
      </c>
    </row>
    <row r="313" spans="1:6" x14ac:dyDescent="0.35">
      <c r="A313">
        <f>Weather!C315</f>
        <v>0</v>
      </c>
      <c r="B313">
        <f>Weather!D315</f>
        <v>0</v>
      </c>
      <c r="C313">
        <f>Weather!E315</f>
        <v>0</v>
      </c>
      <c r="D313">
        <f>Weather!F315</f>
        <v>0</v>
      </c>
      <c r="E313">
        <f>Weather!H315</f>
        <v>0</v>
      </c>
      <c r="F313">
        <f>Weather!P315</f>
        <v>0</v>
      </c>
    </row>
    <row r="314" spans="1:6" x14ac:dyDescent="0.35">
      <c r="A314">
        <f>Weather!C316</f>
        <v>0</v>
      </c>
      <c r="B314">
        <f>Weather!D316</f>
        <v>0</v>
      </c>
      <c r="C314">
        <f>Weather!E316</f>
        <v>0</v>
      </c>
      <c r="D314">
        <f>Weather!F316</f>
        <v>0</v>
      </c>
      <c r="E314">
        <f>Weather!H316</f>
        <v>0</v>
      </c>
      <c r="F314">
        <f>Weather!P316</f>
        <v>0</v>
      </c>
    </row>
    <row r="315" spans="1:6" x14ac:dyDescent="0.35">
      <c r="A315">
        <f>Weather!C317</f>
        <v>0</v>
      </c>
      <c r="B315">
        <f>Weather!D317</f>
        <v>0</v>
      </c>
      <c r="C315">
        <f>Weather!E317</f>
        <v>0</v>
      </c>
      <c r="D315">
        <f>Weather!F317</f>
        <v>0</v>
      </c>
      <c r="E315">
        <f>Weather!H317</f>
        <v>0</v>
      </c>
      <c r="F315">
        <f>Weather!P317</f>
        <v>0</v>
      </c>
    </row>
    <row r="316" spans="1:6" x14ac:dyDescent="0.35">
      <c r="A316">
        <f>Weather!C318</f>
        <v>0</v>
      </c>
      <c r="B316">
        <f>Weather!D318</f>
        <v>0</v>
      </c>
      <c r="C316">
        <f>Weather!E318</f>
        <v>0</v>
      </c>
      <c r="D316">
        <f>Weather!F318</f>
        <v>0</v>
      </c>
      <c r="E316">
        <f>Weather!H318</f>
        <v>0</v>
      </c>
      <c r="F316">
        <f>Weather!P318</f>
        <v>0</v>
      </c>
    </row>
    <row r="317" spans="1:6" x14ac:dyDescent="0.35">
      <c r="A317">
        <f>Weather!C319</f>
        <v>0</v>
      </c>
      <c r="B317">
        <f>Weather!D319</f>
        <v>0</v>
      </c>
      <c r="C317">
        <f>Weather!E319</f>
        <v>0</v>
      </c>
      <c r="D317">
        <f>Weather!F319</f>
        <v>0</v>
      </c>
      <c r="E317">
        <f>Weather!H319</f>
        <v>0</v>
      </c>
      <c r="F317">
        <f>Weather!P319</f>
        <v>0</v>
      </c>
    </row>
    <row r="318" spans="1:6" x14ac:dyDescent="0.35">
      <c r="A318">
        <f>Weather!C320</f>
        <v>0</v>
      </c>
      <c r="B318">
        <f>Weather!D320</f>
        <v>0</v>
      </c>
      <c r="C318">
        <f>Weather!E320</f>
        <v>0</v>
      </c>
      <c r="D318">
        <f>Weather!F320</f>
        <v>0</v>
      </c>
      <c r="E318">
        <f>Weather!H320</f>
        <v>0</v>
      </c>
      <c r="F318">
        <f>Weather!P320</f>
        <v>0</v>
      </c>
    </row>
    <row r="319" spans="1:6" x14ac:dyDescent="0.35">
      <c r="A319">
        <f>Weather!C321</f>
        <v>0</v>
      </c>
      <c r="B319">
        <f>Weather!D321</f>
        <v>0</v>
      </c>
      <c r="C319">
        <f>Weather!E321</f>
        <v>0</v>
      </c>
      <c r="D319">
        <f>Weather!F321</f>
        <v>0</v>
      </c>
      <c r="E319">
        <f>Weather!H321</f>
        <v>0</v>
      </c>
      <c r="F319">
        <f>Weather!P321</f>
        <v>0</v>
      </c>
    </row>
    <row r="320" spans="1:6" x14ac:dyDescent="0.35">
      <c r="A320">
        <f>Weather!C322</f>
        <v>0</v>
      </c>
      <c r="B320">
        <f>Weather!D322</f>
        <v>0</v>
      </c>
      <c r="C320">
        <f>Weather!E322</f>
        <v>0</v>
      </c>
      <c r="D320">
        <f>Weather!F322</f>
        <v>0</v>
      </c>
      <c r="E320">
        <f>Weather!H322</f>
        <v>0</v>
      </c>
      <c r="F320">
        <f>Weather!P322</f>
        <v>0</v>
      </c>
    </row>
    <row r="321" spans="1:6" x14ac:dyDescent="0.35">
      <c r="A321">
        <f>Weather!C323</f>
        <v>0</v>
      </c>
      <c r="B321">
        <f>Weather!D323</f>
        <v>0</v>
      </c>
      <c r="C321">
        <f>Weather!E323</f>
        <v>0</v>
      </c>
      <c r="D321">
        <f>Weather!F323</f>
        <v>0</v>
      </c>
      <c r="E321">
        <f>Weather!H323</f>
        <v>0</v>
      </c>
      <c r="F321">
        <f>Weather!P323</f>
        <v>0</v>
      </c>
    </row>
    <row r="322" spans="1:6" x14ac:dyDescent="0.35">
      <c r="A322">
        <f>Weather!C324</f>
        <v>0</v>
      </c>
      <c r="B322">
        <f>Weather!D324</f>
        <v>0</v>
      </c>
      <c r="C322">
        <f>Weather!E324</f>
        <v>0</v>
      </c>
      <c r="D322">
        <f>Weather!F324</f>
        <v>0</v>
      </c>
      <c r="E322">
        <f>Weather!H324</f>
        <v>0</v>
      </c>
      <c r="F322">
        <f>Weather!P324</f>
        <v>0</v>
      </c>
    </row>
    <row r="323" spans="1:6" x14ac:dyDescent="0.35">
      <c r="A323">
        <f>Weather!C325</f>
        <v>0</v>
      </c>
      <c r="B323">
        <f>Weather!D325</f>
        <v>0</v>
      </c>
      <c r="C323">
        <f>Weather!E325</f>
        <v>0</v>
      </c>
      <c r="D323">
        <f>Weather!F325</f>
        <v>0</v>
      </c>
      <c r="E323">
        <f>Weather!H325</f>
        <v>0</v>
      </c>
      <c r="F323">
        <f>Weather!P325</f>
        <v>0</v>
      </c>
    </row>
    <row r="324" spans="1:6" x14ac:dyDescent="0.35">
      <c r="A324">
        <f>Weather!C326</f>
        <v>0</v>
      </c>
      <c r="B324">
        <f>Weather!D326</f>
        <v>0</v>
      </c>
      <c r="C324">
        <f>Weather!E326</f>
        <v>0</v>
      </c>
      <c r="D324">
        <f>Weather!F326</f>
        <v>0</v>
      </c>
      <c r="E324">
        <f>Weather!H326</f>
        <v>0</v>
      </c>
      <c r="F324">
        <f>Weather!P326</f>
        <v>0</v>
      </c>
    </row>
    <row r="325" spans="1:6" x14ac:dyDescent="0.35">
      <c r="A325">
        <f>Weather!C327</f>
        <v>0</v>
      </c>
      <c r="B325">
        <f>Weather!D327</f>
        <v>0</v>
      </c>
      <c r="C325">
        <f>Weather!E327</f>
        <v>0</v>
      </c>
      <c r="D325">
        <f>Weather!F327</f>
        <v>0</v>
      </c>
      <c r="E325">
        <f>Weather!H327</f>
        <v>0</v>
      </c>
      <c r="F325">
        <f>Weather!P327</f>
        <v>0</v>
      </c>
    </row>
    <row r="326" spans="1:6" x14ac:dyDescent="0.35">
      <c r="A326">
        <f>Weather!C328</f>
        <v>0</v>
      </c>
      <c r="B326">
        <f>Weather!D328</f>
        <v>0</v>
      </c>
      <c r="C326">
        <f>Weather!E328</f>
        <v>0</v>
      </c>
      <c r="D326">
        <f>Weather!F328</f>
        <v>0</v>
      </c>
      <c r="E326">
        <f>Weather!H328</f>
        <v>0</v>
      </c>
      <c r="F326">
        <f>Weather!P328</f>
        <v>0</v>
      </c>
    </row>
    <row r="327" spans="1:6" x14ac:dyDescent="0.35">
      <c r="A327">
        <f>Weather!C329</f>
        <v>0</v>
      </c>
      <c r="B327">
        <f>Weather!D329</f>
        <v>0</v>
      </c>
      <c r="C327">
        <f>Weather!E329</f>
        <v>0</v>
      </c>
      <c r="D327">
        <f>Weather!F329</f>
        <v>0</v>
      </c>
      <c r="E327">
        <f>Weather!H329</f>
        <v>0</v>
      </c>
      <c r="F327">
        <f>Weather!P329</f>
        <v>0</v>
      </c>
    </row>
    <row r="328" spans="1:6" x14ac:dyDescent="0.35">
      <c r="A328">
        <f>Weather!C330</f>
        <v>0</v>
      </c>
      <c r="B328">
        <f>Weather!D330</f>
        <v>0</v>
      </c>
      <c r="C328">
        <f>Weather!E330</f>
        <v>0</v>
      </c>
      <c r="D328">
        <f>Weather!F330</f>
        <v>0</v>
      </c>
      <c r="E328">
        <f>Weather!H330</f>
        <v>0</v>
      </c>
      <c r="F328">
        <f>Weather!P330</f>
        <v>0</v>
      </c>
    </row>
    <row r="329" spans="1:6" x14ac:dyDescent="0.35">
      <c r="A329">
        <f>Weather!C331</f>
        <v>0</v>
      </c>
      <c r="B329">
        <f>Weather!D331</f>
        <v>0</v>
      </c>
      <c r="C329">
        <f>Weather!E331</f>
        <v>0</v>
      </c>
      <c r="D329">
        <f>Weather!F331</f>
        <v>0</v>
      </c>
      <c r="E329">
        <f>Weather!H331</f>
        <v>0</v>
      </c>
      <c r="F329">
        <f>Weather!P331</f>
        <v>0</v>
      </c>
    </row>
    <row r="330" spans="1:6" x14ac:dyDescent="0.35">
      <c r="A330">
        <f>Weather!C332</f>
        <v>0</v>
      </c>
      <c r="B330">
        <f>Weather!D332</f>
        <v>0</v>
      </c>
      <c r="C330">
        <f>Weather!E332</f>
        <v>0</v>
      </c>
      <c r="D330">
        <f>Weather!F332</f>
        <v>0</v>
      </c>
      <c r="E330">
        <f>Weather!H332</f>
        <v>0</v>
      </c>
      <c r="F330">
        <f>Weather!P332</f>
        <v>0</v>
      </c>
    </row>
    <row r="331" spans="1:6" x14ac:dyDescent="0.35">
      <c r="A331">
        <f>Weather!C333</f>
        <v>0</v>
      </c>
      <c r="B331">
        <f>Weather!D333</f>
        <v>0</v>
      </c>
      <c r="C331">
        <f>Weather!E333</f>
        <v>0</v>
      </c>
      <c r="D331">
        <f>Weather!F333</f>
        <v>0</v>
      </c>
      <c r="E331">
        <f>Weather!H333</f>
        <v>0</v>
      </c>
      <c r="F331">
        <f>Weather!P333</f>
        <v>0</v>
      </c>
    </row>
    <row r="332" spans="1:6" x14ac:dyDescent="0.35">
      <c r="A332">
        <f>Weather!C334</f>
        <v>0</v>
      </c>
      <c r="B332">
        <f>Weather!D334</f>
        <v>0</v>
      </c>
      <c r="C332">
        <f>Weather!E334</f>
        <v>0</v>
      </c>
      <c r="D332">
        <f>Weather!F334</f>
        <v>0</v>
      </c>
      <c r="E332">
        <f>Weather!H334</f>
        <v>0</v>
      </c>
      <c r="F332">
        <f>Weather!P334</f>
        <v>0</v>
      </c>
    </row>
    <row r="333" spans="1:6" x14ac:dyDescent="0.35">
      <c r="A333">
        <f>Weather!C335</f>
        <v>0</v>
      </c>
      <c r="B333">
        <f>Weather!D335</f>
        <v>0</v>
      </c>
      <c r="C333">
        <f>Weather!E335</f>
        <v>0</v>
      </c>
      <c r="D333">
        <f>Weather!F335</f>
        <v>0</v>
      </c>
      <c r="E333">
        <f>Weather!H335</f>
        <v>0</v>
      </c>
      <c r="F333">
        <f>Weather!P335</f>
        <v>0</v>
      </c>
    </row>
    <row r="334" spans="1:6" x14ac:dyDescent="0.35">
      <c r="A334">
        <f>Weather!C336</f>
        <v>0</v>
      </c>
      <c r="B334">
        <f>Weather!D336</f>
        <v>0</v>
      </c>
      <c r="C334">
        <f>Weather!E336</f>
        <v>0</v>
      </c>
      <c r="D334">
        <f>Weather!F336</f>
        <v>0</v>
      </c>
      <c r="E334">
        <f>Weather!H336</f>
        <v>0</v>
      </c>
      <c r="F334">
        <f>Weather!P336</f>
        <v>0</v>
      </c>
    </row>
    <row r="335" spans="1:6" x14ac:dyDescent="0.35">
      <c r="A335">
        <f>Weather!C337</f>
        <v>0</v>
      </c>
      <c r="B335">
        <f>Weather!D337</f>
        <v>0</v>
      </c>
      <c r="C335">
        <f>Weather!E337</f>
        <v>0</v>
      </c>
      <c r="D335">
        <f>Weather!F337</f>
        <v>0</v>
      </c>
      <c r="E335">
        <f>Weather!H337</f>
        <v>0</v>
      </c>
      <c r="F335">
        <f>Weather!P337</f>
        <v>0</v>
      </c>
    </row>
    <row r="336" spans="1:6" x14ac:dyDescent="0.35">
      <c r="A336">
        <f>Weather!C338</f>
        <v>0</v>
      </c>
      <c r="B336">
        <f>Weather!D338</f>
        <v>0</v>
      </c>
      <c r="C336">
        <f>Weather!E338</f>
        <v>0</v>
      </c>
      <c r="D336">
        <f>Weather!F338</f>
        <v>0</v>
      </c>
      <c r="E336">
        <f>Weather!H338</f>
        <v>0</v>
      </c>
      <c r="F336">
        <f>Weather!P338</f>
        <v>0</v>
      </c>
    </row>
    <row r="337" spans="1:6" x14ac:dyDescent="0.35">
      <c r="A337">
        <f>Weather!C339</f>
        <v>0</v>
      </c>
      <c r="B337">
        <f>Weather!D339</f>
        <v>0</v>
      </c>
      <c r="C337">
        <f>Weather!E339</f>
        <v>0</v>
      </c>
      <c r="D337">
        <f>Weather!F339</f>
        <v>0</v>
      </c>
      <c r="E337">
        <f>Weather!H339</f>
        <v>0</v>
      </c>
      <c r="F337">
        <f>Weather!P339</f>
        <v>0</v>
      </c>
    </row>
    <row r="338" spans="1:6" x14ac:dyDescent="0.35">
      <c r="A338">
        <f>Weather!C340</f>
        <v>0</v>
      </c>
      <c r="B338">
        <f>Weather!D340</f>
        <v>0</v>
      </c>
      <c r="C338">
        <f>Weather!E340</f>
        <v>0</v>
      </c>
      <c r="D338">
        <f>Weather!F340</f>
        <v>0</v>
      </c>
      <c r="E338">
        <f>Weather!H340</f>
        <v>0</v>
      </c>
      <c r="F338">
        <f>Weather!P340</f>
        <v>0</v>
      </c>
    </row>
    <row r="339" spans="1:6" x14ac:dyDescent="0.35">
      <c r="A339">
        <f>Weather!C341</f>
        <v>0</v>
      </c>
      <c r="B339">
        <f>Weather!D341</f>
        <v>0</v>
      </c>
      <c r="C339">
        <f>Weather!E341</f>
        <v>0</v>
      </c>
      <c r="D339">
        <f>Weather!F341</f>
        <v>0</v>
      </c>
      <c r="E339">
        <f>Weather!H341</f>
        <v>0</v>
      </c>
      <c r="F339">
        <f>Weather!P341</f>
        <v>0</v>
      </c>
    </row>
    <row r="340" spans="1:6" x14ac:dyDescent="0.35">
      <c r="A340">
        <f>Weather!C342</f>
        <v>0</v>
      </c>
      <c r="B340">
        <f>Weather!D342</f>
        <v>0</v>
      </c>
      <c r="C340">
        <f>Weather!E342</f>
        <v>0</v>
      </c>
      <c r="D340">
        <f>Weather!F342</f>
        <v>0</v>
      </c>
      <c r="E340">
        <f>Weather!H342</f>
        <v>0</v>
      </c>
      <c r="F340">
        <f>Weather!P342</f>
        <v>0</v>
      </c>
    </row>
    <row r="341" spans="1:6" x14ac:dyDescent="0.35">
      <c r="A341">
        <f>Weather!C343</f>
        <v>0</v>
      </c>
      <c r="B341">
        <f>Weather!D343</f>
        <v>0</v>
      </c>
      <c r="C341">
        <f>Weather!E343</f>
        <v>0</v>
      </c>
      <c r="D341">
        <f>Weather!F343</f>
        <v>0</v>
      </c>
      <c r="E341">
        <f>Weather!H343</f>
        <v>0</v>
      </c>
      <c r="F341">
        <f>Weather!P343</f>
        <v>0</v>
      </c>
    </row>
    <row r="342" spans="1:6" x14ac:dyDescent="0.35">
      <c r="A342">
        <f>Weather!C344</f>
        <v>0</v>
      </c>
      <c r="B342">
        <f>Weather!D344</f>
        <v>0</v>
      </c>
      <c r="C342">
        <f>Weather!E344</f>
        <v>0</v>
      </c>
      <c r="D342">
        <f>Weather!F344</f>
        <v>0</v>
      </c>
      <c r="E342">
        <f>Weather!H344</f>
        <v>0</v>
      </c>
      <c r="F342">
        <f>Weather!P344</f>
        <v>0</v>
      </c>
    </row>
    <row r="343" spans="1:6" x14ac:dyDescent="0.35">
      <c r="A343">
        <f>Weather!C345</f>
        <v>0</v>
      </c>
      <c r="B343">
        <f>Weather!D345</f>
        <v>0</v>
      </c>
      <c r="C343">
        <f>Weather!E345</f>
        <v>0</v>
      </c>
      <c r="D343">
        <f>Weather!F345</f>
        <v>0</v>
      </c>
      <c r="E343">
        <f>Weather!H345</f>
        <v>0</v>
      </c>
      <c r="F343">
        <f>Weather!P345</f>
        <v>0</v>
      </c>
    </row>
    <row r="344" spans="1:6" x14ac:dyDescent="0.35">
      <c r="A344">
        <f>Weather!C346</f>
        <v>0</v>
      </c>
      <c r="B344">
        <f>Weather!D346</f>
        <v>0</v>
      </c>
      <c r="C344">
        <f>Weather!E346</f>
        <v>0</v>
      </c>
      <c r="D344">
        <f>Weather!F346</f>
        <v>0</v>
      </c>
      <c r="E344">
        <f>Weather!H346</f>
        <v>0</v>
      </c>
      <c r="F344">
        <f>Weather!P346</f>
        <v>0</v>
      </c>
    </row>
    <row r="345" spans="1:6" x14ac:dyDescent="0.35">
      <c r="A345">
        <f>Weather!C347</f>
        <v>0</v>
      </c>
      <c r="B345">
        <f>Weather!D347</f>
        <v>0</v>
      </c>
      <c r="C345">
        <f>Weather!E347</f>
        <v>0</v>
      </c>
      <c r="D345">
        <f>Weather!F347</f>
        <v>0</v>
      </c>
      <c r="E345">
        <f>Weather!H347</f>
        <v>0</v>
      </c>
      <c r="F345">
        <f>Weather!P347</f>
        <v>0</v>
      </c>
    </row>
    <row r="346" spans="1:6" x14ac:dyDescent="0.35">
      <c r="A346">
        <f>Weather!C348</f>
        <v>0</v>
      </c>
      <c r="B346">
        <f>Weather!D348</f>
        <v>0</v>
      </c>
      <c r="C346">
        <f>Weather!E348</f>
        <v>0</v>
      </c>
      <c r="D346">
        <f>Weather!F348</f>
        <v>0</v>
      </c>
      <c r="E346">
        <f>Weather!H348</f>
        <v>0</v>
      </c>
      <c r="F346">
        <f>Weather!P348</f>
        <v>0</v>
      </c>
    </row>
    <row r="347" spans="1:6" x14ac:dyDescent="0.35">
      <c r="A347">
        <f>Weather!C349</f>
        <v>0</v>
      </c>
      <c r="B347">
        <f>Weather!D349</f>
        <v>0</v>
      </c>
      <c r="C347">
        <f>Weather!E349</f>
        <v>0</v>
      </c>
      <c r="D347">
        <f>Weather!F349</f>
        <v>0</v>
      </c>
      <c r="E347">
        <f>Weather!H349</f>
        <v>0</v>
      </c>
      <c r="F347">
        <f>Weather!P349</f>
        <v>0</v>
      </c>
    </row>
    <row r="348" spans="1:6" x14ac:dyDescent="0.35">
      <c r="A348">
        <f>Weather!C350</f>
        <v>0</v>
      </c>
      <c r="B348">
        <f>Weather!D350</f>
        <v>0</v>
      </c>
      <c r="C348">
        <f>Weather!E350</f>
        <v>0</v>
      </c>
      <c r="D348">
        <f>Weather!F350</f>
        <v>0</v>
      </c>
      <c r="E348">
        <f>Weather!H350</f>
        <v>0</v>
      </c>
      <c r="F348">
        <f>Weather!P350</f>
        <v>0</v>
      </c>
    </row>
    <row r="349" spans="1:6" x14ac:dyDescent="0.35">
      <c r="A349">
        <f>Weather!C351</f>
        <v>0</v>
      </c>
      <c r="B349">
        <f>Weather!D351</f>
        <v>0</v>
      </c>
      <c r="C349">
        <f>Weather!E351</f>
        <v>0</v>
      </c>
      <c r="D349">
        <f>Weather!F351</f>
        <v>0</v>
      </c>
      <c r="E349">
        <f>Weather!H351</f>
        <v>0</v>
      </c>
      <c r="F349">
        <f>Weather!P351</f>
        <v>0</v>
      </c>
    </row>
    <row r="350" spans="1:6" x14ac:dyDescent="0.35">
      <c r="A350">
        <f>Weather!C352</f>
        <v>0</v>
      </c>
      <c r="B350">
        <f>Weather!D352</f>
        <v>0</v>
      </c>
      <c r="C350">
        <f>Weather!E352</f>
        <v>0</v>
      </c>
      <c r="D350">
        <f>Weather!F352</f>
        <v>0</v>
      </c>
      <c r="E350">
        <f>Weather!H352</f>
        <v>0</v>
      </c>
      <c r="F350">
        <f>Weather!P352</f>
        <v>0</v>
      </c>
    </row>
    <row r="351" spans="1:6" x14ac:dyDescent="0.35">
      <c r="A351">
        <f>Weather!C353</f>
        <v>0</v>
      </c>
      <c r="B351">
        <f>Weather!D353</f>
        <v>0</v>
      </c>
      <c r="C351">
        <f>Weather!E353</f>
        <v>0</v>
      </c>
      <c r="D351">
        <f>Weather!F353</f>
        <v>0</v>
      </c>
      <c r="E351">
        <f>Weather!H353</f>
        <v>0</v>
      </c>
      <c r="F351">
        <f>Weather!P353</f>
        <v>0</v>
      </c>
    </row>
    <row r="352" spans="1:6" x14ac:dyDescent="0.35">
      <c r="A352">
        <f>Weather!C354</f>
        <v>0</v>
      </c>
      <c r="B352">
        <f>Weather!D354</f>
        <v>0</v>
      </c>
      <c r="C352">
        <f>Weather!E354</f>
        <v>0</v>
      </c>
      <c r="D352">
        <f>Weather!F354</f>
        <v>0</v>
      </c>
      <c r="E352">
        <f>Weather!H354</f>
        <v>0</v>
      </c>
      <c r="F352">
        <f>Weather!P354</f>
        <v>0</v>
      </c>
    </row>
    <row r="353" spans="1:6" x14ac:dyDescent="0.35">
      <c r="A353">
        <f>Weather!C355</f>
        <v>0</v>
      </c>
      <c r="B353">
        <f>Weather!D355</f>
        <v>0</v>
      </c>
      <c r="C353">
        <f>Weather!E355</f>
        <v>0</v>
      </c>
      <c r="D353">
        <f>Weather!F355</f>
        <v>0</v>
      </c>
      <c r="E353">
        <f>Weather!H355</f>
        <v>0</v>
      </c>
      <c r="F353">
        <f>Weather!P355</f>
        <v>0</v>
      </c>
    </row>
    <row r="354" spans="1:6" x14ac:dyDescent="0.35">
      <c r="A354">
        <f>Weather!C356</f>
        <v>0</v>
      </c>
      <c r="B354">
        <f>Weather!D356</f>
        <v>0</v>
      </c>
      <c r="C354">
        <f>Weather!E356</f>
        <v>0</v>
      </c>
      <c r="D354">
        <f>Weather!F356</f>
        <v>0</v>
      </c>
      <c r="E354">
        <f>Weather!H356</f>
        <v>0</v>
      </c>
      <c r="F354">
        <f>Weather!P356</f>
        <v>0</v>
      </c>
    </row>
    <row r="355" spans="1:6" x14ac:dyDescent="0.35">
      <c r="A355">
        <f>Weather!C357</f>
        <v>0</v>
      </c>
      <c r="B355">
        <f>Weather!D357</f>
        <v>0</v>
      </c>
      <c r="C355">
        <f>Weather!E357</f>
        <v>0</v>
      </c>
      <c r="D355">
        <f>Weather!F357</f>
        <v>0</v>
      </c>
      <c r="E355">
        <f>Weather!H357</f>
        <v>0</v>
      </c>
      <c r="F355">
        <f>Weather!P357</f>
        <v>0</v>
      </c>
    </row>
    <row r="356" spans="1:6" x14ac:dyDescent="0.35">
      <c r="A356">
        <f>Weather!C358</f>
        <v>0</v>
      </c>
      <c r="B356">
        <f>Weather!D358</f>
        <v>0</v>
      </c>
      <c r="C356">
        <f>Weather!E358</f>
        <v>0</v>
      </c>
      <c r="D356">
        <f>Weather!F358</f>
        <v>0</v>
      </c>
      <c r="E356">
        <f>Weather!H358</f>
        <v>0</v>
      </c>
      <c r="F356">
        <f>Weather!P358</f>
        <v>0</v>
      </c>
    </row>
    <row r="357" spans="1:6" x14ac:dyDescent="0.35">
      <c r="A357">
        <f>Weather!C359</f>
        <v>0</v>
      </c>
      <c r="B357">
        <f>Weather!D359</f>
        <v>0</v>
      </c>
      <c r="C357">
        <f>Weather!E359</f>
        <v>0</v>
      </c>
      <c r="D357">
        <f>Weather!F359</f>
        <v>0</v>
      </c>
      <c r="E357">
        <f>Weather!H359</f>
        <v>0</v>
      </c>
      <c r="F357">
        <f>Weather!P359</f>
        <v>0</v>
      </c>
    </row>
    <row r="358" spans="1:6" x14ac:dyDescent="0.35">
      <c r="A358">
        <f>Weather!C360</f>
        <v>0</v>
      </c>
      <c r="B358">
        <f>Weather!D360</f>
        <v>0</v>
      </c>
      <c r="C358">
        <f>Weather!E360</f>
        <v>0</v>
      </c>
      <c r="D358">
        <f>Weather!F360</f>
        <v>0</v>
      </c>
      <c r="E358">
        <f>Weather!H360</f>
        <v>0</v>
      </c>
      <c r="F358">
        <f>Weather!P360</f>
        <v>0</v>
      </c>
    </row>
    <row r="359" spans="1:6" x14ac:dyDescent="0.35">
      <c r="A359">
        <f>Weather!C361</f>
        <v>0</v>
      </c>
      <c r="B359">
        <f>Weather!D361</f>
        <v>0</v>
      </c>
      <c r="C359">
        <f>Weather!E361</f>
        <v>0</v>
      </c>
      <c r="D359">
        <f>Weather!F361</f>
        <v>0</v>
      </c>
      <c r="E359">
        <f>Weather!H361</f>
        <v>0</v>
      </c>
      <c r="F359">
        <f>Weather!P361</f>
        <v>0</v>
      </c>
    </row>
    <row r="360" spans="1:6" x14ac:dyDescent="0.35">
      <c r="A360">
        <f>Weather!C362</f>
        <v>0</v>
      </c>
      <c r="B360">
        <f>Weather!D362</f>
        <v>0</v>
      </c>
      <c r="C360">
        <f>Weather!E362</f>
        <v>0</v>
      </c>
      <c r="D360">
        <f>Weather!F362</f>
        <v>0</v>
      </c>
      <c r="E360">
        <f>Weather!H362</f>
        <v>0</v>
      </c>
      <c r="F360">
        <f>Weather!P362</f>
        <v>0</v>
      </c>
    </row>
    <row r="361" spans="1:6" x14ac:dyDescent="0.35">
      <c r="A361">
        <f>Weather!C363</f>
        <v>0</v>
      </c>
      <c r="B361">
        <f>Weather!D363</f>
        <v>0</v>
      </c>
      <c r="C361">
        <f>Weather!E363</f>
        <v>0</v>
      </c>
      <c r="D361">
        <f>Weather!F363</f>
        <v>0</v>
      </c>
      <c r="E361">
        <f>Weather!H363</f>
        <v>0</v>
      </c>
      <c r="F361">
        <f>Weather!P363</f>
        <v>0</v>
      </c>
    </row>
    <row r="362" spans="1:6" x14ac:dyDescent="0.35">
      <c r="A362">
        <f>Weather!C364</f>
        <v>0</v>
      </c>
      <c r="B362">
        <f>Weather!D364</f>
        <v>0</v>
      </c>
      <c r="C362">
        <f>Weather!E364</f>
        <v>0</v>
      </c>
      <c r="D362">
        <f>Weather!F364</f>
        <v>0</v>
      </c>
      <c r="E362">
        <f>Weather!H364</f>
        <v>0</v>
      </c>
      <c r="F362">
        <f>Weather!P364</f>
        <v>0</v>
      </c>
    </row>
    <row r="363" spans="1:6" x14ac:dyDescent="0.35">
      <c r="A363">
        <f>Weather!C365</f>
        <v>0</v>
      </c>
      <c r="B363">
        <f>Weather!D365</f>
        <v>0</v>
      </c>
      <c r="C363">
        <f>Weather!E365</f>
        <v>0</v>
      </c>
      <c r="D363">
        <f>Weather!F365</f>
        <v>0</v>
      </c>
      <c r="E363">
        <f>Weather!H365</f>
        <v>0</v>
      </c>
      <c r="F363">
        <f>Weather!P365</f>
        <v>0</v>
      </c>
    </row>
    <row r="364" spans="1:6" x14ac:dyDescent="0.35">
      <c r="A364">
        <f>Weather!C366</f>
        <v>0</v>
      </c>
      <c r="B364">
        <f>Weather!D366</f>
        <v>0</v>
      </c>
      <c r="C364">
        <f>Weather!E366</f>
        <v>0</v>
      </c>
      <c r="D364">
        <f>Weather!F366</f>
        <v>0</v>
      </c>
      <c r="E364">
        <f>Weather!H366</f>
        <v>0</v>
      </c>
      <c r="F364">
        <f>Weather!P366</f>
        <v>0</v>
      </c>
    </row>
    <row r="365" spans="1:6" x14ac:dyDescent="0.35">
      <c r="A365">
        <f>Weather!C367</f>
        <v>0</v>
      </c>
      <c r="B365">
        <f>Weather!D367</f>
        <v>0</v>
      </c>
      <c r="C365">
        <f>Weather!E367</f>
        <v>0</v>
      </c>
      <c r="D365">
        <f>Weather!F367</f>
        <v>0</v>
      </c>
      <c r="E365">
        <f>Weather!H367</f>
        <v>0</v>
      </c>
      <c r="F365">
        <f>Weather!P367</f>
        <v>0</v>
      </c>
    </row>
    <row r="366" spans="1:6" x14ac:dyDescent="0.35">
      <c r="A366">
        <f>Weather!C368</f>
        <v>0</v>
      </c>
      <c r="B366">
        <f>Weather!D368</f>
        <v>0</v>
      </c>
      <c r="C366">
        <f>Weather!E368</f>
        <v>0</v>
      </c>
      <c r="D366">
        <f>Weather!F368</f>
        <v>0</v>
      </c>
      <c r="E366">
        <f>Weather!H368</f>
        <v>0</v>
      </c>
      <c r="F366">
        <f>Weather!P368</f>
        <v>0</v>
      </c>
    </row>
    <row r="367" spans="1:6" x14ac:dyDescent="0.35">
      <c r="A367">
        <f>Weather!C369</f>
        <v>0</v>
      </c>
      <c r="B367">
        <f>Weather!D369</f>
        <v>0</v>
      </c>
      <c r="C367">
        <f>Weather!E369</f>
        <v>0</v>
      </c>
      <c r="D367">
        <f>Weather!F369</f>
        <v>0</v>
      </c>
      <c r="E367">
        <f>Weather!H369</f>
        <v>0</v>
      </c>
      <c r="F367">
        <f>Weather!P369</f>
        <v>0</v>
      </c>
    </row>
    <row r="368" spans="1:6" x14ac:dyDescent="0.35">
      <c r="A368">
        <f>Weather!C370</f>
        <v>0</v>
      </c>
      <c r="B368">
        <f>Weather!D370</f>
        <v>0</v>
      </c>
      <c r="C368">
        <f>Weather!E370</f>
        <v>0</v>
      </c>
      <c r="D368">
        <f>Weather!F370</f>
        <v>0</v>
      </c>
      <c r="E368">
        <f>Weather!H370</f>
        <v>0</v>
      </c>
      <c r="F368">
        <f>Weather!P370</f>
        <v>0</v>
      </c>
    </row>
    <row r="369" spans="1:6" x14ac:dyDescent="0.35">
      <c r="A369">
        <f>Weather!C371</f>
        <v>0</v>
      </c>
      <c r="B369">
        <f>Weather!D371</f>
        <v>0</v>
      </c>
      <c r="C369">
        <f>Weather!E371</f>
        <v>0</v>
      </c>
      <c r="D369">
        <f>Weather!F371</f>
        <v>0</v>
      </c>
      <c r="E369">
        <f>Weather!H371</f>
        <v>0</v>
      </c>
      <c r="F369">
        <f>Weather!P371</f>
        <v>0</v>
      </c>
    </row>
    <row r="370" spans="1:6" x14ac:dyDescent="0.35">
      <c r="A370">
        <f>Weather!C372</f>
        <v>0</v>
      </c>
      <c r="B370">
        <f>Weather!D372</f>
        <v>0</v>
      </c>
      <c r="C370">
        <f>Weather!E372</f>
        <v>0</v>
      </c>
      <c r="D370">
        <f>Weather!F372</f>
        <v>0</v>
      </c>
      <c r="E370">
        <f>Weather!H372</f>
        <v>0</v>
      </c>
      <c r="F370">
        <f>Weather!P372</f>
        <v>0</v>
      </c>
    </row>
    <row r="371" spans="1:6" x14ac:dyDescent="0.35">
      <c r="A371">
        <f>Weather!C373</f>
        <v>0</v>
      </c>
      <c r="B371">
        <f>Weather!D373</f>
        <v>0</v>
      </c>
      <c r="C371">
        <f>Weather!E373</f>
        <v>0</v>
      </c>
      <c r="D371">
        <f>Weather!F373</f>
        <v>0</v>
      </c>
      <c r="E371">
        <f>Weather!H373</f>
        <v>0</v>
      </c>
      <c r="F371">
        <f>Weather!P373</f>
        <v>0</v>
      </c>
    </row>
    <row r="372" spans="1:6" x14ac:dyDescent="0.35">
      <c r="A372">
        <f>Weather!C374</f>
        <v>0</v>
      </c>
      <c r="B372">
        <f>Weather!D374</f>
        <v>0</v>
      </c>
      <c r="C372">
        <f>Weather!E374</f>
        <v>0</v>
      </c>
      <c r="D372">
        <f>Weather!F374</f>
        <v>0</v>
      </c>
      <c r="E372">
        <f>Weather!H374</f>
        <v>0</v>
      </c>
      <c r="F372">
        <f>Weather!P374</f>
        <v>0</v>
      </c>
    </row>
    <row r="373" spans="1:6" x14ac:dyDescent="0.35">
      <c r="A373">
        <f>Weather!C375</f>
        <v>0</v>
      </c>
      <c r="B373">
        <f>Weather!D375</f>
        <v>0</v>
      </c>
      <c r="C373">
        <f>Weather!E375</f>
        <v>0</v>
      </c>
      <c r="D373">
        <f>Weather!F375</f>
        <v>0</v>
      </c>
      <c r="E373">
        <f>Weather!H375</f>
        <v>0</v>
      </c>
      <c r="F373">
        <f>Weather!P375</f>
        <v>0</v>
      </c>
    </row>
    <row r="374" spans="1:6" x14ac:dyDescent="0.35">
      <c r="A374">
        <f>Weather!C376</f>
        <v>0</v>
      </c>
      <c r="B374">
        <f>Weather!D376</f>
        <v>0</v>
      </c>
      <c r="C374">
        <f>Weather!E376</f>
        <v>0</v>
      </c>
      <c r="D374">
        <f>Weather!F376</f>
        <v>0</v>
      </c>
      <c r="E374">
        <f>Weather!H376</f>
        <v>0</v>
      </c>
      <c r="F374">
        <f>Weather!P376</f>
        <v>0</v>
      </c>
    </row>
    <row r="375" spans="1:6" x14ac:dyDescent="0.35">
      <c r="A375">
        <f>Weather!C377</f>
        <v>0</v>
      </c>
      <c r="B375">
        <f>Weather!D377</f>
        <v>0</v>
      </c>
      <c r="C375">
        <f>Weather!E377</f>
        <v>0</v>
      </c>
      <c r="D375">
        <f>Weather!F377</f>
        <v>0</v>
      </c>
      <c r="E375">
        <f>Weather!H377</f>
        <v>0</v>
      </c>
      <c r="F375">
        <f>Weather!P377</f>
        <v>0</v>
      </c>
    </row>
    <row r="376" spans="1:6" x14ac:dyDescent="0.35">
      <c r="A376">
        <f>Weather!C378</f>
        <v>0</v>
      </c>
      <c r="B376">
        <f>Weather!D378</f>
        <v>0</v>
      </c>
      <c r="C376">
        <f>Weather!E378</f>
        <v>0</v>
      </c>
      <c r="D376">
        <f>Weather!F378</f>
        <v>0</v>
      </c>
      <c r="E376">
        <f>Weather!H378</f>
        <v>0</v>
      </c>
      <c r="F376">
        <f>Weather!P378</f>
        <v>0</v>
      </c>
    </row>
    <row r="377" spans="1:6" x14ac:dyDescent="0.35">
      <c r="A377">
        <f>Weather!C379</f>
        <v>0</v>
      </c>
      <c r="B377">
        <f>Weather!D379</f>
        <v>0</v>
      </c>
      <c r="C377">
        <f>Weather!E379</f>
        <v>0</v>
      </c>
      <c r="D377">
        <f>Weather!F379</f>
        <v>0</v>
      </c>
      <c r="E377">
        <f>Weather!H379</f>
        <v>0</v>
      </c>
      <c r="F377">
        <f>Weather!P379</f>
        <v>0</v>
      </c>
    </row>
    <row r="378" spans="1:6" x14ac:dyDescent="0.35">
      <c r="A378">
        <f>Weather!C380</f>
        <v>0</v>
      </c>
      <c r="B378">
        <f>Weather!D380</f>
        <v>0</v>
      </c>
      <c r="C378">
        <f>Weather!E380</f>
        <v>0</v>
      </c>
      <c r="D378">
        <f>Weather!F380</f>
        <v>0</v>
      </c>
      <c r="E378">
        <f>Weather!H380</f>
        <v>0</v>
      </c>
      <c r="F378">
        <f>Weather!P380</f>
        <v>0</v>
      </c>
    </row>
    <row r="379" spans="1:6" x14ac:dyDescent="0.35">
      <c r="A379">
        <f>Weather!C381</f>
        <v>0</v>
      </c>
      <c r="B379">
        <f>Weather!D381</f>
        <v>0</v>
      </c>
      <c r="C379">
        <f>Weather!E381</f>
        <v>0</v>
      </c>
      <c r="D379">
        <f>Weather!F381</f>
        <v>0</v>
      </c>
      <c r="E379">
        <f>Weather!H381</f>
        <v>0</v>
      </c>
      <c r="F379">
        <f>Weather!P381</f>
        <v>0</v>
      </c>
    </row>
    <row r="380" spans="1:6" x14ac:dyDescent="0.35">
      <c r="A380">
        <f>Weather!C382</f>
        <v>0</v>
      </c>
      <c r="B380">
        <f>Weather!D382</f>
        <v>0</v>
      </c>
      <c r="C380">
        <f>Weather!E382</f>
        <v>0</v>
      </c>
      <c r="D380">
        <f>Weather!F382</f>
        <v>0</v>
      </c>
      <c r="E380">
        <f>Weather!H382</f>
        <v>0</v>
      </c>
      <c r="F380">
        <f>Weather!P382</f>
        <v>0</v>
      </c>
    </row>
    <row r="381" spans="1:6" x14ac:dyDescent="0.35">
      <c r="A381">
        <f>Weather!C383</f>
        <v>0</v>
      </c>
      <c r="B381">
        <f>Weather!D383</f>
        <v>0</v>
      </c>
      <c r="C381">
        <f>Weather!E383</f>
        <v>0</v>
      </c>
      <c r="D381">
        <f>Weather!F383</f>
        <v>0</v>
      </c>
      <c r="E381">
        <f>Weather!H383</f>
        <v>0</v>
      </c>
      <c r="F381">
        <f>Weather!P383</f>
        <v>0</v>
      </c>
    </row>
    <row r="382" spans="1:6" x14ac:dyDescent="0.35">
      <c r="A382">
        <f>Weather!C384</f>
        <v>0</v>
      </c>
      <c r="B382">
        <f>Weather!D384</f>
        <v>0</v>
      </c>
      <c r="C382">
        <f>Weather!E384</f>
        <v>0</v>
      </c>
      <c r="D382">
        <f>Weather!F384</f>
        <v>0</v>
      </c>
      <c r="E382">
        <f>Weather!H384</f>
        <v>0</v>
      </c>
      <c r="F382">
        <f>Weather!P384</f>
        <v>0</v>
      </c>
    </row>
    <row r="383" spans="1:6" x14ac:dyDescent="0.35">
      <c r="A383">
        <f>Weather!C385</f>
        <v>0</v>
      </c>
      <c r="B383">
        <f>Weather!D385</f>
        <v>0</v>
      </c>
      <c r="C383">
        <f>Weather!E385</f>
        <v>0</v>
      </c>
      <c r="D383">
        <f>Weather!F385</f>
        <v>0</v>
      </c>
      <c r="E383">
        <f>Weather!H385</f>
        <v>0</v>
      </c>
      <c r="F383">
        <f>Weather!P385</f>
        <v>0</v>
      </c>
    </row>
    <row r="384" spans="1:6" x14ac:dyDescent="0.35">
      <c r="A384">
        <f>Weather!C386</f>
        <v>0</v>
      </c>
      <c r="B384">
        <f>Weather!D386</f>
        <v>0</v>
      </c>
      <c r="C384">
        <f>Weather!E386</f>
        <v>0</v>
      </c>
      <c r="D384">
        <f>Weather!F386</f>
        <v>0</v>
      </c>
      <c r="E384">
        <f>Weather!H386</f>
        <v>0</v>
      </c>
      <c r="F384">
        <f>Weather!P386</f>
        <v>0</v>
      </c>
    </row>
    <row r="385" spans="1:6" x14ac:dyDescent="0.35">
      <c r="A385">
        <f>Weather!C387</f>
        <v>0</v>
      </c>
      <c r="B385">
        <f>Weather!D387</f>
        <v>0</v>
      </c>
      <c r="C385">
        <f>Weather!E387</f>
        <v>0</v>
      </c>
      <c r="D385">
        <f>Weather!F387</f>
        <v>0</v>
      </c>
      <c r="E385">
        <f>Weather!H387</f>
        <v>0</v>
      </c>
      <c r="F385">
        <f>Weather!P387</f>
        <v>0</v>
      </c>
    </row>
    <row r="386" spans="1:6" x14ac:dyDescent="0.35">
      <c r="A386">
        <f>Weather!C388</f>
        <v>0</v>
      </c>
      <c r="B386">
        <f>Weather!D388</f>
        <v>0</v>
      </c>
      <c r="C386">
        <f>Weather!E388</f>
        <v>0</v>
      </c>
      <c r="D386">
        <f>Weather!F388</f>
        <v>0</v>
      </c>
      <c r="E386">
        <f>Weather!H388</f>
        <v>0</v>
      </c>
      <c r="F386">
        <f>Weather!P388</f>
        <v>0</v>
      </c>
    </row>
    <row r="387" spans="1:6" x14ac:dyDescent="0.35">
      <c r="A387">
        <f>Weather!C389</f>
        <v>0</v>
      </c>
      <c r="B387">
        <f>Weather!D389</f>
        <v>0</v>
      </c>
      <c r="C387">
        <f>Weather!E389</f>
        <v>0</v>
      </c>
      <c r="D387">
        <f>Weather!F389</f>
        <v>0</v>
      </c>
      <c r="E387">
        <f>Weather!H389</f>
        <v>0</v>
      </c>
      <c r="F387">
        <f>Weather!P389</f>
        <v>0</v>
      </c>
    </row>
    <row r="388" spans="1:6" x14ac:dyDescent="0.35">
      <c r="A388">
        <f>Weather!C390</f>
        <v>0</v>
      </c>
      <c r="B388">
        <f>Weather!D390</f>
        <v>0</v>
      </c>
      <c r="C388">
        <f>Weather!E390</f>
        <v>0</v>
      </c>
      <c r="D388">
        <f>Weather!F390</f>
        <v>0</v>
      </c>
      <c r="E388">
        <f>Weather!H390</f>
        <v>0</v>
      </c>
      <c r="F388">
        <f>Weather!P390</f>
        <v>0</v>
      </c>
    </row>
    <row r="389" spans="1:6" x14ac:dyDescent="0.35">
      <c r="A389">
        <f>Weather!C391</f>
        <v>0</v>
      </c>
      <c r="B389">
        <f>Weather!D391</f>
        <v>0</v>
      </c>
      <c r="C389">
        <f>Weather!E391</f>
        <v>0</v>
      </c>
      <c r="D389">
        <f>Weather!F391</f>
        <v>0</v>
      </c>
      <c r="E389">
        <f>Weather!H391</f>
        <v>0</v>
      </c>
      <c r="F389">
        <f>Weather!P391</f>
        <v>0</v>
      </c>
    </row>
    <row r="390" spans="1:6" x14ac:dyDescent="0.35">
      <c r="A390">
        <f>Weather!C392</f>
        <v>0</v>
      </c>
      <c r="B390">
        <f>Weather!D392</f>
        <v>0</v>
      </c>
      <c r="C390">
        <f>Weather!E392</f>
        <v>0</v>
      </c>
      <c r="D390">
        <f>Weather!F392</f>
        <v>0</v>
      </c>
      <c r="E390">
        <f>Weather!H392</f>
        <v>0</v>
      </c>
      <c r="F390">
        <f>Weather!P392</f>
        <v>0</v>
      </c>
    </row>
    <row r="391" spans="1:6" x14ac:dyDescent="0.35">
      <c r="A391">
        <f>Weather!C393</f>
        <v>0</v>
      </c>
      <c r="B391">
        <f>Weather!D393</f>
        <v>0</v>
      </c>
      <c r="C391">
        <f>Weather!E393</f>
        <v>0</v>
      </c>
      <c r="D391">
        <f>Weather!F393</f>
        <v>0</v>
      </c>
      <c r="E391">
        <f>Weather!H393</f>
        <v>0</v>
      </c>
      <c r="F391">
        <f>Weather!P393</f>
        <v>0</v>
      </c>
    </row>
    <row r="392" spans="1:6" x14ac:dyDescent="0.35">
      <c r="A392">
        <f>Weather!C394</f>
        <v>0</v>
      </c>
      <c r="B392">
        <f>Weather!D394</f>
        <v>0</v>
      </c>
      <c r="C392">
        <f>Weather!E394</f>
        <v>0</v>
      </c>
      <c r="D392">
        <f>Weather!F394</f>
        <v>0</v>
      </c>
      <c r="E392">
        <f>Weather!H394</f>
        <v>0</v>
      </c>
      <c r="F392">
        <f>Weather!P394</f>
        <v>0</v>
      </c>
    </row>
    <row r="393" spans="1:6" x14ac:dyDescent="0.35">
      <c r="A393">
        <f>Weather!C395</f>
        <v>0</v>
      </c>
      <c r="B393">
        <f>Weather!D395</f>
        <v>0</v>
      </c>
      <c r="C393">
        <f>Weather!E395</f>
        <v>0</v>
      </c>
      <c r="D393">
        <f>Weather!F395</f>
        <v>0</v>
      </c>
      <c r="E393">
        <f>Weather!H395</f>
        <v>0</v>
      </c>
      <c r="F393">
        <f>Weather!P395</f>
        <v>0</v>
      </c>
    </row>
    <row r="394" spans="1:6" x14ac:dyDescent="0.35">
      <c r="A394">
        <f>Weather!C396</f>
        <v>0</v>
      </c>
      <c r="B394">
        <f>Weather!D396</f>
        <v>0</v>
      </c>
      <c r="C394">
        <f>Weather!E396</f>
        <v>0</v>
      </c>
      <c r="D394">
        <f>Weather!F396</f>
        <v>0</v>
      </c>
      <c r="E394">
        <f>Weather!H396</f>
        <v>0</v>
      </c>
      <c r="F394">
        <f>Weather!P396</f>
        <v>0</v>
      </c>
    </row>
    <row r="395" spans="1:6" x14ac:dyDescent="0.35">
      <c r="A395">
        <f>Weather!C397</f>
        <v>0</v>
      </c>
      <c r="B395">
        <f>Weather!D397</f>
        <v>0</v>
      </c>
      <c r="C395">
        <f>Weather!E397</f>
        <v>0</v>
      </c>
      <c r="D395">
        <f>Weather!F397</f>
        <v>0</v>
      </c>
      <c r="E395">
        <f>Weather!H397</f>
        <v>0</v>
      </c>
      <c r="F395">
        <f>Weather!P397</f>
        <v>0</v>
      </c>
    </row>
    <row r="396" spans="1:6" x14ac:dyDescent="0.35">
      <c r="A396">
        <f>Weather!C398</f>
        <v>0</v>
      </c>
      <c r="B396">
        <f>Weather!D398</f>
        <v>0</v>
      </c>
      <c r="C396">
        <f>Weather!E398</f>
        <v>0</v>
      </c>
      <c r="D396">
        <f>Weather!F398</f>
        <v>0</v>
      </c>
      <c r="E396">
        <f>Weather!H398</f>
        <v>0</v>
      </c>
      <c r="F396">
        <f>Weather!P398</f>
        <v>0</v>
      </c>
    </row>
    <row r="397" spans="1:6" x14ac:dyDescent="0.35">
      <c r="A397">
        <f>Weather!C399</f>
        <v>0</v>
      </c>
      <c r="B397">
        <f>Weather!D399</f>
        <v>0</v>
      </c>
      <c r="C397">
        <f>Weather!E399</f>
        <v>0</v>
      </c>
      <c r="D397">
        <f>Weather!F399</f>
        <v>0</v>
      </c>
      <c r="E397">
        <f>Weather!H399</f>
        <v>0</v>
      </c>
      <c r="F397">
        <f>Weather!P399</f>
        <v>0</v>
      </c>
    </row>
    <row r="398" spans="1:6" x14ac:dyDescent="0.35">
      <c r="A398">
        <f>Weather!C400</f>
        <v>0</v>
      </c>
      <c r="B398">
        <f>Weather!D400</f>
        <v>0</v>
      </c>
      <c r="C398">
        <f>Weather!E400</f>
        <v>0</v>
      </c>
      <c r="D398">
        <f>Weather!F400</f>
        <v>0</v>
      </c>
      <c r="E398">
        <f>Weather!H400</f>
        <v>0</v>
      </c>
      <c r="F398">
        <f>Weather!P400</f>
        <v>0</v>
      </c>
    </row>
    <row r="399" spans="1:6" x14ac:dyDescent="0.35">
      <c r="A399">
        <f>Weather!C401</f>
        <v>0</v>
      </c>
      <c r="B399">
        <f>Weather!D401</f>
        <v>0</v>
      </c>
      <c r="C399">
        <f>Weather!E401</f>
        <v>0</v>
      </c>
      <c r="D399">
        <f>Weather!F401</f>
        <v>0</v>
      </c>
      <c r="E399">
        <f>Weather!H401</f>
        <v>0</v>
      </c>
      <c r="F399">
        <f>Weather!P401</f>
        <v>0</v>
      </c>
    </row>
    <row r="400" spans="1:6" x14ac:dyDescent="0.35">
      <c r="A400">
        <f>Weather!C402</f>
        <v>0</v>
      </c>
      <c r="B400">
        <f>Weather!D402</f>
        <v>0</v>
      </c>
      <c r="C400">
        <f>Weather!E402</f>
        <v>0</v>
      </c>
      <c r="D400">
        <f>Weather!F402</f>
        <v>0</v>
      </c>
      <c r="E400">
        <f>Weather!H402</f>
        <v>0</v>
      </c>
      <c r="F400">
        <f>Weather!P402</f>
        <v>0</v>
      </c>
    </row>
    <row r="401" spans="1:6" x14ac:dyDescent="0.35">
      <c r="A401">
        <f>Weather!C403</f>
        <v>0</v>
      </c>
      <c r="B401">
        <f>Weather!D403</f>
        <v>0</v>
      </c>
      <c r="C401">
        <f>Weather!E403</f>
        <v>0</v>
      </c>
      <c r="D401">
        <f>Weather!F403</f>
        <v>0</v>
      </c>
      <c r="E401">
        <f>Weather!H403</f>
        <v>0</v>
      </c>
      <c r="F401">
        <f>Weather!P403</f>
        <v>0</v>
      </c>
    </row>
    <row r="402" spans="1:6" x14ac:dyDescent="0.35">
      <c r="A402">
        <f>Weather!C404</f>
        <v>0</v>
      </c>
      <c r="B402">
        <f>Weather!D404</f>
        <v>0</v>
      </c>
      <c r="C402">
        <f>Weather!E404</f>
        <v>0</v>
      </c>
      <c r="D402">
        <f>Weather!F404</f>
        <v>0</v>
      </c>
      <c r="E402">
        <f>Weather!H404</f>
        <v>0</v>
      </c>
      <c r="F402">
        <f>Weather!P404</f>
        <v>0</v>
      </c>
    </row>
    <row r="403" spans="1:6" x14ac:dyDescent="0.35">
      <c r="A403">
        <f>Weather!C405</f>
        <v>0</v>
      </c>
      <c r="B403">
        <f>Weather!D405</f>
        <v>0</v>
      </c>
      <c r="C403">
        <f>Weather!E405</f>
        <v>0</v>
      </c>
      <c r="D403">
        <f>Weather!F405</f>
        <v>0</v>
      </c>
      <c r="E403">
        <f>Weather!H405</f>
        <v>0</v>
      </c>
      <c r="F403">
        <f>Weather!P405</f>
        <v>0</v>
      </c>
    </row>
    <row r="404" spans="1:6" x14ac:dyDescent="0.35">
      <c r="A404">
        <f>Weather!C406</f>
        <v>0</v>
      </c>
      <c r="B404">
        <f>Weather!D406</f>
        <v>0</v>
      </c>
      <c r="C404">
        <f>Weather!E406</f>
        <v>0</v>
      </c>
      <c r="D404">
        <f>Weather!F406</f>
        <v>0</v>
      </c>
      <c r="E404">
        <f>Weather!H406</f>
        <v>0</v>
      </c>
      <c r="F404">
        <f>Weather!P406</f>
        <v>0</v>
      </c>
    </row>
    <row r="405" spans="1:6" x14ac:dyDescent="0.35">
      <c r="A405">
        <f>Weather!C407</f>
        <v>0</v>
      </c>
      <c r="B405">
        <f>Weather!D407</f>
        <v>0</v>
      </c>
      <c r="C405">
        <f>Weather!E407</f>
        <v>0</v>
      </c>
      <c r="D405">
        <f>Weather!F407</f>
        <v>0</v>
      </c>
      <c r="E405">
        <f>Weather!H407</f>
        <v>0</v>
      </c>
      <c r="F405">
        <f>Weather!P407</f>
        <v>0</v>
      </c>
    </row>
    <row r="406" spans="1:6" x14ac:dyDescent="0.35">
      <c r="A406">
        <f>Weather!C408</f>
        <v>0</v>
      </c>
      <c r="B406">
        <f>Weather!D408</f>
        <v>0</v>
      </c>
      <c r="C406">
        <f>Weather!E408</f>
        <v>0</v>
      </c>
      <c r="D406">
        <f>Weather!F408</f>
        <v>0</v>
      </c>
      <c r="E406">
        <f>Weather!H408</f>
        <v>0</v>
      </c>
      <c r="F406">
        <f>Weather!P408</f>
        <v>0</v>
      </c>
    </row>
    <row r="407" spans="1:6" x14ac:dyDescent="0.35">
      <c r="A407">
        <f>Weather!C409</f>
        <v>0</v>
      </c>
      <c r="B407">
        <f>Weather!D409</f>
        <v>0</v>
      </c>
      <c r="C407">
        <f>Weather!E409</f>
        <v>0</v>
      </c>
      <c r="D407">
        <f>Weather!F409</f>
        <v>0</v>
      </c>
      <c r="E407">
        <f>Weather!H409</f>
        <v>0</v>
      </c>
      <c r="F407">
        <f>Weather!P409</f>
        <v>0</v>
      </c>
    </row>
    <row r="408" spans="1:6" x14ac:dyDescent="0.35">
      <c r="A408">
        <f>Weather!C410</f>
        <v>0</v>
      </c>
      <c r="B408">
        <f>Weather!D410</f>
        <v>0</v>
      </c>
      <c r="C408">
        <f>Weather!E410</f>
        <v>0</v>
      </c>
      <c r="D408">
        <f>Weather!F410</f>
        <v>0</v>
      </c>
      <c r="E408">
        <f>Weather!H410</f>
        <v>0</v>
      </c>
      <c r="F408">
        <f>Weather!P410</f>
        <v>0</v>
      </c>
    </row>
    <row r="409" spans="1:6" x14ac:dyDescent="0.35">
      <c r="A409">
        <f>Weather!C411</f>
        <v>0</v>
      </c>
      <c r="B409">
        <f>Weather!D411</f>
        <v>0</v>
      </c>
      <c r="C409">
        <f>Weather!E411</f>
        <v>0</v>
      </c>
      <c r="D409">
        <f>Weather!F411</f>
        <v>0</v>
      </c>
      <c r="E409">
        <f>Weather!H411</f>
        <v>0</v>
      </c>
      <c r="F409">
        <f>Weather!P411</f>
        <v>0</v>
      </c>
    </row>
    <row r="410" spans="1:6" x14ac:dyDescent="0.35">
      <c r="A410">
        <f>Weather!C412</f>
        <v>0</v>
      </c>
      <c r="B410">
        <f>Weather!D412</f>
        <v>0</v>
      </c>
      <c r="C410">
        <f>Weather!E412</f>
        <v>0</v>
      </c>
      <c r="D410">
        <f>Weather!F412</f>
        <v>0</v>
      </c>
      <c r="E410">
        <f>Weather!H412</f>
        <v>0</v>
      </c>
      <c r="F410">
        <f>Weather!P412</f>
        <v>0</v>
      </c>
    </row>
    <row r="411" spans="1:6" x14ac:dyDescent="0.35">
      <c r="A411">
        <f>Weather!C413</f>
        <v>0</v>
      </c>
      <c r="B411">
        <f>Weather!D413</f>
        <v>0</v>
      </c>
      <c r="C411">
        <f>Weather!E413</f>
        <v>0</v>
      </c>
      <c r="D411">
        <f>Weather!F413</f>
        <v>0</v>
      </c>
      <c r="E411">
        <f>Weather!H413</f>
        <v>0</v>
      </c>
      <c r="F411">
        <f>Weather!P413</f>
        <v>0</v>
      </c>
    </row>
    <row r="412" spans="1:6" x14ac:dyDescent="0.35">
      <c r="A412">
        <f>Weather!C414</f>
        <v>0</v>
      </c>
      <c r="B412">
        <f>Weather!D414</f>
        <v>0</v>
      </c>
      <c r="C412">
        <f>Weather!E414</f>
        <v>0</v>
      </c>
      <c r="D412">
        <f>Weather!F414</f>
        <v>0</v>
      </c>
      <c r="E412">
        <f>Weather!H414</f>
        <v>0</v>
      </c>
      <c r="F412">
        <f>Weather!P414</f>
        <v>0</v>
      </c>
    </row>
    <row r="413" spans="1:6" x14ac:dyDescent="0.35">
      <c r="A413">
        <f>Weather!C415</f>
        <v>0</v>
      </c>
      <c r="B413">
        <f>Weather!D415</f>
        <v>0</v>
      </c>
      <c r="C413">
        <f>Weather!E415</f>
        <v>0</v>
      </c>
      <c r="D413">
        <f>Weather!F415</f>
        <v>0</v>
      </c>
      <c r="E413">
        <f>Weather!H415</f>
        <v>0</v>
      </c>
      <c r="F413">
        <f>Weather!P415</f>
        <v>0</v>
      </c>
    </row>
    <row r="414" spans="1:6" x14ac:dyDescent="0.35">
      <c r="A414">
        <f>Weather!C416</f>
        <v>0</v>
      </c>
      <c r="B414">
        <f>Weather!D416</f>
        <v>0</v>
      </c>
      <c r="C414">
        <f>Weather!E416</f>
        <v>0</v>
      </c>
      <c r="D414">
        <f>Weather!F416</f>
        <v>0</v>
      </c>
      <c r="E414">
        <f>Weather!H416</f>
        <v>0</v>
      </c>
      <c r="F414">
        <f>Weather!P416</f>
        <v>0</v>
      </c>
    </row>
    <row r="415" spans="1:6" x14ac:dyDescent="0.35">
      <c r="A415">
        <f>Weather!C417</f>
        <v>0</v>
      </c>
      <c r="B415">
        <f>Weather!D417</f>
        <v>0</v>
      </c>
      <c r="C415">
        <f>Weather!E417</f>
        <v>0</v>
      </c>
      <c r="D415">
        <f>Weather!F417</f>
        <v>0</v>
      </c>
      <c r="E415">
        <f>Weather!H417</f>
        <v>0</v>
      </c>
      <c r="F415">
        <f>Weather!P417</f>
        <v>0</v>
      </c>
    </row>
    <row r="416" spans="1:6" x14ac:dyDescent="0.35">
      <c r="A416">
        <f>Weather!C418</f>
        <v>0</v>
      </c>
      <c r="B416">
        <f>Weather!D418</f>
        <v>0</v>
      </c>
      <c r="C416">
        <f>Weather!E418</f>
        <v>0</v>
      </c>
      <c r="D416">
        <f>Weather!F418</f>
        <v>0</v>
      </c>
      <c r="E416">
        <f>Weather!H418</f>
        <v>0</v>
      </c>
      <c r="F416">
        <f>Weather!P418</f>
        <v>0</v>
      </c>
    </row>
    <row r="417" spans="1:6" x14ac:dyDescent="0.35">
      <c r="A417">
        <f>Weather!C419</f>
        <v>0</v>
      </c>
      <c r="B417">
        <f>Weather!D419</f>
        <v>0</v>
      </c>
      <c r="C417">
        <f>Weather!E419</f>
        <v>0</v>
      </c>
      <c r="D417">
        <f>Weather!F419</f>
        <v>0</v>
      </c>
      <c r="E417">
        <f>Weather!H419</f>
        <v>0</v>
      </c>
      <c r="F417">
        <f>Weather!P419</f>
        <v>0</v>
      </c>
    </row>
    <row r="418" spans="1:6" x14ac:dyDescent="0.35">
      <c r="A418">
        <f>Weather!C420</f>
        <v>0</v>
      </c>
      <c r="B418">
        <f>Weather!D420</f>
        <v>0</v>
      </c>
      <c r="C418">
        <f>Weather!E420</f>
        <v>0</v>
      </c>
      <c r="D418">
        <f>Weather!F420</f>
        <v>0</v>
      </c>
      <c r="E418">
        <f>Weather!H420</f>
        <v>0</v>
      </c>
      <c r="F418">
        <f>Weather!P420</f>
        <v>0</v>
      </c>
    </row>
    <row r="419" spans="1:6" x14ac:dyDescent="0.35">
      <c r="A419">
        <f>Weather!C421</f>
        <v>0</v>
      </c>
      <c r="B419">
        <f>Weather!D421</f>
        <v>0</v>
      </c>
      <c r="C419">
        <f>Weather!E421</f>
        <v>0</v>
      </c>
      <c r="D419">
        <f>Weather!F421</f>
        <v>0</v>
      </c>
      <c r="E419">
        <f>Weather!H421</f>
        <v>0</v>
      </c>
      <c r="F419">
        <f>Weather!P421</f>
        <v>0</v>
      </c>
    </row>
    <row r="420" spans="1:6" x14ac:dyDescent="0.35">
      <c r="A420">
        <f>Weather!C422</f>
        <v>0</v>
      </c>
      <c r="B420">
        <f>Weather!D422</f>
        <v>0</v>
      </c>
      <c r="C420">
        <f>Weather!E422</f>
        <v>0</v>
      </c>
      <c r="D420">
        <f>Weather!F422</f>
        <v>0</v>
      </c>
      <c r="E420">
        <f>Weather!H422</f>
        <v>0</v>
      </c>
      <c r="F420">
        <f>Weather!P422</f>
        <v>0</v>
      </c>
    </row>
    <row r="421" spans="1:6" x14ac:dyDescent="0.35">
      <c r="A421">
        <f>Weather!C423</f>
        <v>0</v>
      </c>
      <c r="B421">
        <f>Weather!D423</f>
        <v>0</v>
      </c>
      <c r="C421">
        <f>Weather!E423</f>
        <v>0</v>
      </c>
      <c r="D421">
        <f>Weather!F423</f>
        <v>0</v>
      </c>
      <c r="E421">
        <f>Weather!H423</f>
        <v>0</v>
      </c>
      <c r="F421">
        <f>Weather!P423</f>
        <v>0</v>
      </c>
    </row>
    <row r="422" spans="1:6" x14ac:dyDescent="0.35">
      <c r="A422">
        <f>Weather!C424</f>
        <v>0</v>
      </c>
      <c r="B422">
        <f>Weather!D424</f>
        <v>0</v>
      </c>
      <c r="C422">
        <f>Weather!E424</f>
        <v>0</v>
      </c>
      <c r="D422">
        <f>Weather!F424</f>
        <v>0</v>
      </c>
      <c r="E422">
        <f>Weather!H424</f>
        <v>0</v>
      </c>
      <c r="F422">
        <f>Weather!P424</f>
        <v>0</v>
      </c>
    </row>
    <row r="423" spans="1:6" x14ac:dyDescent="0.35">
      <c r="A423">
        <f>Weather!C425</f>
        <v>0</v>
      </c>
      <c r="B423">
        <f>Weather!D425</f>
        <v>0</v>
      </c>
      <c r="C423">
        <f>Weather!E425</f>
        <v>0</v>
      </c>
      <c r="D423">
        <f>Weather!F425</f>
        <v>0</v>
      </c>
      <c r="E423">
        <f>Weather!H425</f>
        <v>0</v>
      </c>
      <c r="F423">
        <f>Weather!P425</f>
        <v>0</v>
      </c>
    </row>
    <row r="424" spans="1:6" x14ac:dyDescent="0.35">
      <c r="A424">
        <f>Weather!C426</f>
        <v>0</v>
      </c>
      <c r="B424">
        <f>Weather!D426</f>
        <v>0</v>
      </c>
      <c r="C424">
        <f>Weather!E426</f>
        <v>0</v>
      </c>
      <c r="D424">
        <f>Weather!F426</f>
        <v>0</v>
      </c>
      <c r="E424">
        <f>Weather!H426</f>
        <v>0</v>
      </c>
      <c r="F424">
        <f>Weather!P426</f>
        <v>0</v>
      </c>
    </row>
    <row r="425" spans="1:6" x14ac:dyDescent="0.35">
      <c r="A425">
        <f>Weather!C427</f>
        <v>0</v>
      </c>
      <c r="B425">
        <f>Weather!D427</f>
        <v>0</v>
      </c>
      <c r="C425">
        <f>Weather!E427</f>
        <v>0</v>
      </c>
      <c r="D425">
        <f>Weather!F427</f>
        <v>0</v>
      </c>
      <c r="E425">
        <f>Weather!H427</f>
        <v>0</v>
      </c>
      <c r="F425">
        <f>Weather!P427</f>
        <v>0</v>
      </c>
    </row>
    <row r="426" spans="1:6" x14ac:dyDescent="0.35">
      <c r="A426">
        <f>Weather!C428</f>
        <v>0</v>
      </c>
      <c r="B426">
        <f>Weather!D428</f>
        <v>0</v>
      </c>
      <c r="C426">
        <f>Weather!E428</f>
        <v>0</v>
      </c>
      <c r="D426">
        <f>Weather!F428</f>
        <v>0</v>
      </c>
      <c r="E426">
        <f>Weather!H428</f>
        <v>0</v>
      </c>
      <c r="F426">
        <f>Weather!P428</f>
        <v>0</v>
      </c>
    </row>
    <row r="427" spans="1:6" x14ac:dyDescent="0.35">
      <c r="A427">
        <f>Weather!C429</f>
        <v>0</v>
      </c>
      <c r="B427">
        <f>Weather!D429</f>
        <v>0</v>
      </c>
      <c r="C427">
        <f>Weather!E429</f>
        <v>0</v>
      </c>
      <c r="D427">
        <f>Weather!F429</f>
        <v>0</v>
      </c>
      <c r="E427">
        <f>Weather!H429</f>
        <v>0</v>
      </c>
      <c r="F427">
        <f>Weather!P429</f>
        <v>0</v>
      </c>
    </row>
    <row r="428" spans="1:6" x14ac:dyDescent="0.35">
      <c r="A428">
        <f>Weather!C430</f>
        <v>0</v>
      </c>
      <c r="B428">
        <f>Weather!D430</f>
        <v>0</v>
      </c>
      <c r="C428">
        <f>Weather!E430</f>
        <v>0</v>
      </c>
      <c r="D428">
        <f>Weather!F430</f>
        <v>0</v>
      </c>
      <c r="E428">
        <f>Weather!H430</f>
        <v>0</v>
      </c>
      <c r="F428">
        <f>Weather!P430</f>
        <v>0</v>
      </c>
    </row>
    <row r="429" spans="1:6" x14ac:dyDescent="0.35">
      <c r="A429">
        <f>Weather!C431</f>
        <v>0</v>
      </c>
      <c r="B429">
        <f>Weather!D431</f>
        <v>0</v>
      </c>
      <c r="C429">
        <f>Weather!E431</f>
        <v>0</v>
      </c>
      <c r="D429">
        <f>Weather!F431</f>
        <v>0</v>
      </c>
      <c r="E429">
        <f>Weather!H431</f>
        <v>0</v>
      </c>
      <c r="F429">
        <f>Weather!P431</f>
        <v>0</v>
      </c>
    </row>
    <row r="430" spans="1:6" x14ac:dyDescent="0.35">
      <c r="A430">
        <f>Weather!C432</f>
        <v>0</v>
      </c>
      <c r="B430">
        <f>Weather!D432</f>
        <v>0</v>
      </c>
      <c r="C430">
        <f>Weather!E432</f>
        <v>0</v>
      </c>
      <c r="D430">
        <f>Weather!F432</f>
        <v>0</v>
      </c>
      <c r="E430">
        <f>Weather!H432</f>
        <v>0</v>
      </c>
      <c r="F430">
        <f>Weather!P432</f>
        <v>0</v>
      </c>
    </row>
    <row r="431" spans="1:6" x14ac:dyDescent="0.35">
      <c r="A431">
        <f>Weather!C433</f>
        <v>0</v>
      </c>
      <c r="B431">
        <f>Weather!D433</f>
        <v>0</v>
      </c>
      <c r="C431">
        <f>Weather!E433</f>
        <v>0</v>
      </c>
      <c r="D431">
        <f>Weather!F433</f>
        <v>0</v>
      </c>
      <c r="E431">
        <f>Weather!H433</f>
        <v>0</v>
      </c>
      <c r="F431">
        <f>Weather!P433</f>
        <v>0</v>
      </c>
    </row>
    <row r="432" spans="1:6" x14ac:dyDescent="0.35">
      <c r="A432">
        <f>Weather!C434</f>
        <v>0</v>
      </c>
      <c r="B432">
        <f>Weather!D434</f>
        <v>0</v>
      </c>
      <c r="C432">
        <f>Weather!E434</f>
        <v>0</v>
      </c>
      <c r="D432">
        <f>Weather!F434</f>
        <v>0</v>
      </c>
      <c r="E432">
        <f>Weather!H434</f>
        <v>0</v>
      </c>
      <c r="F432">
        <f>Weather!P434</f>
        <v>0</v>
      </c>
    </row>
    <row r="433" spans="1:6" x14ac:dyDescent="0.35">
      <c r="A433">
        <f>Weather!C435</f>
        <v>0</v>
      </c>
      <c r="B433">
        <f>Weather!D435</f>
        <v>0</v>
      </c>
      <c r="C433">
        <f>Weather!E435</f>
        <v>0</v>
      </c>
      <c r="D433">
        <f>Weather!F435</f>
        <v>0</v>
      </c>
      <c r="E433">
        <f>Weather!H435</f>
        <v>0</v>
      </c>
      <c r="F433">
        <f>Weather!P435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A758-6E29-4867-9C5B-DF7AAD3C512C}">
  <dimension ref="A1:F10"/>
  <sheetViews>
    <sheetView workbookViewId="0">
      <selection activeCell="G16" sqref="G16"/>
    </sheetView>
  </sheetViews>
  <sheetFormatPr defaultRowHeight="14.5" x14ac:dyDescent="0.35"/>
  <cols>
    <col min="1" max="1" width="17.1796875" customWidth="1"/>
    <col min="2" max="2" width="12.81640625" customWidth="1"/>
    <col min="4" max="4" width="18.54296875" customWidth="1"/>
    <col min="5" max="5" width="15.6328125" customWidth="1"/>
    <col min="6" max="6" width="15.90625" customWidth="1"/>
  </cols>
  <sheetData>
    <row r="1" spans="1:6" x14ac:dyDescent="0.35">
      <c r="B1" t="s">
        <v>25</v>
      </c>
      <c r="C1" t="s">
        <v>26</v>
      </c>
      <c r="D1" t="s">
        <v>31</v>
      </c>
      <c r="E1" t="s">
        <v>28</v>
      </c>
      <c r="F1" t="s">
        <v>32</v>
      </c>
    </row>
    <row r="2" spans="1:6" x14ac:dyDescent="0.35">
      <c r="A2" t="s">
        <v>24</v>
      </c>
      <c r="B2">
        <v>216</v>
      </c>
      <c r="C2">
        <v>82</v>
      </c>
      <c r="D2">
        <f>B2/C2</f>
        <v>2.6341463414634148</v>
      </c>
      <c r="E2">
        <f>24*D2/7</f>
        <v>9.031358885017422</v>
      </c>
      <c r="F2">
        <f>D2/7</f>
        <v>0.37630662020905925</v>
      </c>
    </row>
    <row r="3" spans="1:6" x14ac:dyDescent="0.35">
      <c r="A3" t="s">
        <v>27</v>
      </c>
      <c r="B3">
        <v>212</v>
      </c>
      <c r="C3">
        <v>80</v>
      </c>
      <c r="D3">
        <f t="shared" ref="D3:D5" si="0">B3/C3</f>
        <v>2.65</v>
      </c>
      <c r="E3">
        <f t="shared" ref="E3:E5" si="1">24*D3/7</f>
        <v>9.0857142857142854</v>
      </c>
      <c r="F3">
        <f t="shared" ref="F3:F5" si="2">D3/7</f>
        <v>0.37857142857142856</v>
      </c>
    </row>
    <row r="4" spans="1:6" x14ac:dyDescent="0.35">
      <c r="A4" t="s">
        <v>29</v>
      </c>
      <c r="B4">
        <v>243.4</v>
      </c>
      <c r="C4">
        <v>84</v>
      </c>
      <c r="D4">
        <f t="shared" si="0"/>
        <v>2.8976190476190475</v>
      </c>
      <c r="E4">
        <f t="shared" si="1"/>
        <v>9.9346938775510214</v>
      </c>
      <c r="F4">
        <f t="shared" si="2"/>
        <v>0.41394557823129252</v>
      </c>
    </row>
    <row r="5" spans="1:6" x14ac:dyDescent="0.35">
      <c r="A5" t="s">
        <v>30</v>
      </c>
      <c r="B5">
        <v>205</v>
      </c>
      <c r="C5">
        <v>87</v>
      </c>
      <c r="D5">
        <f t="shared" si="0"/>
        <v>2.3563218390804597</v>
      </c>
      <c r="E5">
        <f t="shared" si="1"/>
        <v>8.0788177339901477</v>
      </c>
      <c r="F5">
        <f t="shared" si="2"/>
        <v>0.3366174055829228</v>
      </c>
    </row>
    <row r="7" spans="1:6" x14ac:dyDescent="0.35">
      <c r="A7" t="s">
        <v>13</v>
      </c>
      <c r="F7">
        <f>AVERAGE(F2:F5)</f>
        <v>0.3763602581486758</v>
      </c>
    </row>
    <row r="10" spans="1:6" x14ac:dyDescent="0.35">
      <c r="A10" t="s">
        <v>70</v>
      </c>
      <c r="C10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6AD6-8594-478C-A520-4F19A8D46625}">
  <dimension ref="A3:O17"/>
  <sheetViews>
    <sheetView workbookViewId="0">
      <selection activeCell="K29" sqref="K29"/>
    </sheetView>
  </sheetViews>
  <sheetFormatPr defaultRowHeight="14.5" x14ac:dyDescent="0.35"/>
  <cols>
    <col min="1" max="1" width="7.6328125" customWidth="1"/>
    <col min="2" max="2" width="16" customWidth="1"/>
    <col min="3" max="3" width="19.26953125" customWidth="1"/>
    <col min="4" max="4" width="30.08984375" customWidth="1"/>
    <col min="5" max="5" width="2.1796875" customWidth="1"/>
    <col min="6" max="6" width="14.08984375" customWidth="1"/>
    <col min="7" max="7" width="13.81640625" customWidth="1"/>
    <col min="8" max="8" width="16.36328125" customWidth="1"/>
    <col min="9" max="9" width="2.1796875" customWidth="1"/>
    <col min="12" max="12" width="13.26953125" customWidth="1"/>
    <col min="13" max="13" width="27.54296875" customWidth="1"/>
    <col min="14" max="14" width="14.90625" customWidth="1"/>
    <col min="15" max="15" width="26.7265625" customWidth="1"/>
  </cols>
  <sheetData>
    <row r="3" spans="1:15" x14ac:dyDescent="0.35">
      <c r="A3" t="s">
        <v>0</v>
      </c>
      <c r="B3" t="s">
        <v>14</v>
      </c>
      <c r="C3" t="s">
        <v>15</v>
      </c>
      <c r="D3" t="s">
        <v>16</v>
      </c>
      <c r="F3" t="s">
        <v>17</v>
      </c>
      <c r="G3" t="s">
        <v>18</v>
      </c>
      <c r="H3" t="s">
        <v>19</v>
      </c>
      <c r="J3" t="s">
        <v>20</v>
      </c>
      <c r="K3" t="s">
        <v>21</v>
      </c>
      <c r="L3" t="s">
        <v>22</v>
      </c>
      <c r="M3" t="s">
        <v>33</v>
      </c>
      <c r="N3" t="s">
        <v>34</v>
      </c>
      <c r="O3" t="s">
        <v>23</v>
      </c>
    </row>
    <row r="4" spans="1:15" x14ac:dyDescent="0.35">
      <c r="A4" t="s">
        <v>1</v>
      </c>
      <c r="B4">
        <v>4.6399999999999997</v>
      </c>
      <c r="C4">
        <v>143.96</v>
      </c>
      <c r="D4">
        <v>24.07</v>
      </c>
      <c r="F4">
        <v>1080</v>
      </c>
      <c r="G4">
        <v>950</v>
      </c>
      <c r="H4">
        <f>AVERAGE(F4:G4)</f>
        <v>1015</v>
      </c>
      <c r="J4">
        <f>IF(H4-C4 &gt; 0, H4-C4, 0)</f>
        <v>871.04</v>
      </c>
      <c r="K4">
        <f>IF(C4-H4 &gt; 0, C4-H4, 0)</f>
        <v>0</v>
      </c>
      <c r="L4">
        <f>IF(J4 = 0, 0, J4/31)</f>
        <v>28.098064516129032</v>
      </c>
      <c r="M4">
        <f>B4/2</f>
        <v>2.3199999999999998</v>
      </c>
      <c r="N4" s="1">
        <f>IF(M4&gt;0,100*((10.4*0.9)-M4))/10.42</f>
        <v>67.56238003838773</v>
      </c>
      <c r="O4" s="1">
        <f>IF(N4&lt;20, 20, N4)</f>
        <v>67.56238003838773</v>
      </c>
    </row>
    <row r="5" spans="1:15" x14ac:dyDescent="0.35">
      <c r="A5" t="s">
        <v>2</v>
      </c>
      <c r="B5">
        <v>7.55</v>
      </c>
      <c r="C5">
        <v>211.47</v>
      </c>
      <c r="D5">
        <v>48.12</v>
      </c>
      <c r="F5">
        <v>1010</v>
      </c>
      <c r="G5">
        <v>940</v>
      </c>
      <c r="H5">
        <f t="shared" ref="H5:H15" si="0">AVERAGE(F5:G5)</f>
        <v>975</v>
      </c>
      <c r="J5">
        <f t="shared" ref="J5:J15" si="1">IF(H5-C5 &gt; 0, H5-C5, 0)</f>
        <v>763.53</v>
      </c>
      <c r="K5">
        <f t="shared" ref="K5:K15" si="2">IF(C5-H5 &gt; 0, C5-H5, 0)</f>
        <v>0</v>
      </c>
      <c r="L5">
        <f>IF(J5 = 0, 0, J5/28)</f>
        <v>27.268928571428571</v>
      </c>
      <c r="M5">
        <f t="shared" ref="M5:M15" si="3">B5/2</f>
        <v>3.7749999999999999</v>
      </c>
      <c r="N5" s="1">
        <f t="shared" ref="N5:N15" si="4">IF(M5&gt;0,100*((10.4*0.9)-M5))/10.42</f>
        <v>53.598848368522084</v>
      </c>
      <c r="O5" s="1">
        <f t="shared" ref="O5:O15" si="5">IF(N5&lt;20, 20, N5)</f>
        <v>53.598848368522084</v>
      </c>
    </row>
    <row r="6" spans="1:15" x14ac:dyDescent="0.35">
      <c r="A6" t="s">
        <v>3</v>
      </c>
      <c r="B6">
        <v>11.82</v>
      </c>
      <c r="C6">
        <v>366.51</v>
      </c>
      <c r="D6">
        <v>55.56</v>
      </c>
      <c r="F6">
        <v>950</v>
      </c>
      <c r="G6">
        <v>1050</v>
      </c>
      <c r="H6">
        <f t="shared" si="0"/>
        <v>1000</v>
      </c>
      <c r="J6">
        <f t="shared" si="1"/>
        <v>633.49</v>
      </c>
      <c r="K6">
        <f t="shared" si="2"/>
        <v>0</v>
      </c>
      <c r="L6">
        <f>IF(J6 = 0, 0, J6/31)</f>
        <v>20.435161290322579</v>
      </c>
      <c r="M6">
        <f t="shared" si="3"/>
        <v>5.91</v>
      </c>
      <c r="N6" s="1">
        <f t="shared" si="4"/>
        <v>33.109404990403085</v>
      </c>
      <c r="O6" s="1">
        <f t="shared" si="5"/>
        <v>33.109404990403085</v>
      </c>
    </row>
    <row r="7" spans="1:15" x14ac:dyDescent="0.35">
      <c r="A7" t="s">
        <v>4</v>
      </c>
      <c r="B7">
        <v>15.75</v>
      </c>
      <c r="C7">
        <v>472.58699999999999</v>
      </c>
      <c r="D7">
        <v>68.709999999999994</v>
      </c>
      <c r="F7">
        <v>810</v>
      </c>
      <c r="G7">
        <v>850</v>
      </c>
      <c r="H7">
        <f t="shared" si="0"/>
        <v>830</v>
      </c>
      <c r="J7">
        <f t="shared" si="1"/>
        <v>357.41300000000001</v>
      </c>
      <c r="K7">
        <f t="shared" si="2"/>
        <v>0</v>
      </c>
      <c r="L7">
        <f>IF(J7 = 0, 0, J7/30)</f>
        <v>11.913766666666668</v>
      </c>
      <c r="M7">
        <f t="shared" si="3"/>
        <v>7.875</v>
      </c>
      <c r="N7" s="1">
        <f t="shared" si="4"/>
        <v>14.25143953934742</v>
      </c>
      <c r="O7" s="1">
        <f t="shared" si="5"/>
        <v>20</v>
      </c>
    </row>
    <row r="8" spans="1:15" x14ac:dyDescent="0.35">
      <c r="A8" t="s">
        <v>5</v>
      </c>
      <c r="B8">
        <v>17.11</v>
      </c>
      <c r="C8">
        <v>530.52</v>
      </c>
      <c r="D8">
        <v>58.58</v>
      </c>
      <c r="F8">
        <v>840</v>
      </c>
      <c r="G8">
        <v>710</v>
      </c>
      <c r="H8">
        <f t="shared" si="0"/>
        <v>775</v>
      </c>
      <c r="J8">
        <f t="shared" si="1"/>
        <v>244.48000000000002</v>
      </c>
      <c r="K8">
        <f t="shared" si="2"/>
        <v>0</v>
      </c>
      <c r="L8">
        <f>IF(J8 = 0, 0, J8/31)</f>
        <v>7.886451612903226</v>
      </c>
      <c r="M8">
        <f t="shared" si="3"/>
        <v>8.5549999999999997</v>
      </c>
      <c r="N8" s="1">
        <f t="shared" si="4"/>
        <v>7.7255278310940634</v>
      </c>
      <c r="O8" s="1">
        <f t="shared" si="5"/>
        <v>20</v>
      </c>
    </row>
    <row r="9" spans="1:15" x14ac:dyDescent="0.35">
      <c r="A9" t="s">
        <v>6</v>
      </c>
      <c r="B9">
        <v>17.02</v>
      </c>
      <c r="C9">
        <v>510.49</v>
      </c>
      <c r="D9">
        <v>57.44</v>
      </c>
      <c r="F9">
        <v>420</v>
      </c>
      <c r="G9">
        <v>505</v>
      </c>
      <c r="H9">
        <f t="shared" si="0"/>
        <v>462.5</v>
      </c>
      <c r="J9">
        <f t="shared" si="1"/>
        <v>0</v>
      </c>
      <c r="K9">
        <f t="shared" si="2"/>
        <v>47.990000000000009</v>
      </c>
      <c r="L9">
        <f>IF(J9 = 0, 0, J9/30)</f>
        <v>0</v>
      </c>
      <c r="M9">
        <f>B9/2</f>
        <v>8.51</v>
      </c>
      <c r="N9" s="1">
        <f>IF(M9&gt;0,100*((10.4*0.9)-M9))/10.42</f>
        <v>8.1573896353167115</v>
      </c>
      <c r="O9" s="1">
        <f t="shared" si="5"/>
        <v>20</v>
      </c>
    </row>
    <row r="10" spans="1:15" x14ac:dyDescent="0.35">
      <c r="A10" t="s">
        <v>7</v>
      </c>
      <c r="B10">
        <v>17.07</v>
      </c>
      <c r="C10">
        <v>529.32000000000005</v>
      </c>
      <c r="D10">
        <v>55.83</v>
      </c>
      <c r="F10">
        <v>410</v>
      </c>
      <c r="G10">
        <v>515</v>
      </c>
      <c r="H10">
        <f t="shared" si="0"/>
        <v>462.5</v>
      </c>
      <c r="J10">
        <f t="shared" si="1"/>
        <v>0</v>
      </c>
      <c r="K10">
        <f t="shared" si="2"/>
        <v>66.82000000000005</v>
      </c>
      <c r="L10">
        <f t="shared" ref="L10:L15" si="6">IF(J10 = 0, 0, J10/31)</f>
        <v>0</v>
      </c>
      <c r="M10">
        <f t="shared" si="3"/>
        <v>8.5350000000000001</v>
      </c>
      <c r="N10" s="1">
        <f t="shared" si="4"/>
        <v>7.9174664107485713</v>
      </c>
      <c r="O10" s="1">
        <f t="shared" si="5"/>
        <v>20</v>
      </c>
    </row>
    <row r="11" spans="1:15" x14ac:dyDescent="0.35">
      <c r="A11" t="s">
        <v>8</v>
      </c>
      <c r="B11">
        <v>15.38</v>
      </c>
      <c r="C11">
        <v>476.91</v>
      </c>
      <c r="D11">
        <v>35.119999999999997</v>
      </c>
      <c r="F11">
        <v>410</v>
      </c>
      <c r="G11">
        <v>590</v>
      </c>
      <c r="H11">
        <f t="shared" si="0"/>
        <v>500</v>
      </c>
      <c r="J11">
        <f t="shared" si="1"/>
        <v>23.089999999999975</v>
      </c>
      <c r="K11">
        <f t="shared" si="2"/>
        <v>0</v>
      </c>
      <c r="L11">
        <f>IF(J11 = 0, 0, J11/31)</f>
        <v>0.7448387096774185</v>
      </c>
      <c r="M11">
        <f t="shared" si="3"/>
        <v>7.69</v>
      </c>
      <c r="N11" s="1">
        <f t="shared" si="4"/>
        <v>16.026871401151638</v>
      </c>
      <c r="O11" s="1">
        <f t="shared" si="5"/>
        <v>20</v>
      </c>
    </row>
    <row r="12" spans="1:15" x14ac:dyDescent="0.35">
      <c r="A12" t="s">
        <v>9</v>
      </c>
      <c r="B12">
        <v>13.08</v>
      </c>
      <c r="C12">
        <v>392.26</v>
      </c>
      <c r="D12">
        <v>28.8</v>
      </c>
      <c r="F12">
        <v>610</v>
      </c>
      <c r="G12">
        <v>630</v>
      </c>
      <c r="H12">
        <f t="shared" si="0"/>
        <v>620</v>
      </c>
      <c r="J12">
        <f t="shared" si="1"/>
        <v>227.74</v>
      </c>
      <c r="K12">
        <f t="shared" si="2"/>
        <v>0</v>
      </c>
      <c r="L12">
        <f t="shared" si="6"/>
        <v>7.346451612903226</v>
      </c>
      <c r="M12">
        <f t="shared" si="3"/>
        <v>6.54</v>
      </c>
      <c r="N12" s="1">
        <f t="shared" si="4"/>
        <v>27.063339731286</v>
      </c>
      <c r="O12" s="1">
        <f t="shared" si="5"/>
        <v>27.063339731286</v>
      </c>
    </row>
    <row r="13" spans="1:15" x14ac:dyDescent="0.35">
      <c r="A13" t="s">
        <v>10</v>
      </c>
      <c r="B13">
        <v>8.4600000000000009</v>
      </c>
      <c r="C13">
        <v>262.2</v>
      </c>
      <c r="D13">
        <v>32.549999999999997</v>
      </c>
      <c r="F13">
        <v>840</v>
      </c>
      <c r="G13">
        <v>650</v>
      </c>
      <c r="H13">
        <f t="shared" si="0"/>
        <v>745</v>
      </c>
      <c r="J13">
        <f t="shared" si="1"/>
        <v>482.8</v>
      </c>
      <c r="K13">
        <f t="shared" si="2"/>
        <v>0</v>
      </c>
      <c r="L13">
        <f t="shared" si="6"/>
        <v>15.574193548387097</v>
      </c>
      <c r="M13">
        <f>B13/2</f>
        <v>4.2300000000000004</v>
      </c>
      <c r="N13" s="1">
        <f t="shared" si="4"/>
        <v>49.232245681381968</v>
      </c>
      <c r="O13" s="1">
        <f t="shared" si="5"/>
        <v>49.232245681381968</v>
      </c>
    </row>
    <row r="14" spans="1:15" x14ac:dyDescent="0.35">
      <c r="A14" t="s">
        <v>11</v>
      </c>
      <c r="B14">
        <v>5.97</v>
      </c>
      <c r="C14">
        <v>179.05</v>
      </c>
      <c r="D14">
        <v>35.74</v>
      </c>
      <c r="F14">
        <v>860</v>
      </c>
      <c r="G14">
        <v>830</v>
      </c>
      <c r="H14">
        <f t="shared" si="0"/>
        <v>845</v>
      </c>
      <c r="J14">
        <f t="shared" si="1"/>
        <v>665.95</v>
      </c>
      <c r="K14">
        <f t="shared" si="2"/>
        <v>0</v>
      </c>
      <c r="L14">
        <f t="shared" si="6"/>
        <v>21.482258064516131</v>
      </c>
      <c r="M14">
        <f t="shared" si="3"/>
        <v>2.9849999999999999</v>
      </c>
      <c r="N14" s="1">
        <f t="shared" si="4"/>
        <v>61.180422264875261</v>
      </c>
      <c r="O14" s="1">
        <f t="shared" si="5"/>
        <v>61.180422264875261</v>
      </c>
    </row>
    <row r="15" spans="1:15" x14ac:dyDescent="0.35">
      <c r="A15" t="s">
        <v>12</v>
      </c>
      <c r="B15">
        <v>4.53</v>
      </c>
      <c r="C15">
        <v>140.44</v>
      </c>
      <c r="D15">
        <v>22.71</v>
      </c>
      <c r="F15">
        <v>890</v>
      </c>
      <c r="G15">
        <v>920</v>
      </c>
      <c r="H15">
        <f t="shared" si="0"/>
        <v>905</v>
      </c>
      <c r="J15">
        <f t="shared" si="1"/>
        <v>764.56</v>
      </c>
      <c r="K15">
        <f t="shared" si="2"/>
        <v>0</v>
      </c>
      <c r="L15">
        <f t="shared" si="6"/>
        <v>24.66322580645161</v>
      </c>
      <c r="M15">
        <f t="shared" si="3"/>
        <v>2.2650000000000001</v>
      </c>
      <c r="N15" s="1">
        <f t="shared" si="4"/>
        <v>68.090211132437631</v>
      </c>
      <c r="O15" s="1">
        <f t="shared" si="5"/>
        <v>68.090211132437631</v>
      </c>
    </row>
    <row r="17" spans="1:4" x14ac:dyDescent="0.35">
      <c r="A17" t="s">
        <v>13</v>
      </c>
      <c r="B17">
        <v>11.55</v>
      </c>
      <c r="C17">
        <v>351.31</v>
      </c>
      <c r="D17">
        <v>11.32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73E4-C2ED-41AC-9DD4-B82C40304425}">
  <dimension ref="B2:F31"/>
  <sheetViews>
    <sheetView zoomScaleNormal="100" zoomScaleSheetLayoutView="100" workbookViewId="0">
      <selection activeCell="F25" sqref="F25"/>
    </sheetView>
  </sheetViews>
  <sheetFormatPr defaultRowHeight="14.5" x14ac:dyDescent="0.35"/>
  <cols>
    <col min="2" max="2" width="12.6328125" customWidth="1"/>
    <col min="3" max="3" width="22.6328125" customWidth="1"/>
    <col min="4" max="4" width="13.54296875" customWidth="1"/>
  </cols>
  <sheetData>
    <row r="2" spans="2:6" ht="15" thickBot="1" x14ac:dyDescent="0.4">
      <c r="C2" t="s">
        <v>59</v>
      </c>
      <c r="D2" t="s">
        <v>60</v>
      </c>
    </row>
    <row r="3" spans="2:6" ht="15" thickBot="1" x14ac:dyDescent="0.4">
      <c r="C3" s="19" t="s">
        <v>61</v>
      </c>
      <c r="D3" s="20" t="s">
        <v>62</v>
      </c>
      <c r="E3" s="20" t="s">
        <v>64</v>
      </c>
      <c r="F3" s="21" t="s">
        <v>63</v>
      </c>
    </row>
    <row r="4" spans="2:6" x14ac:dyDescent="0.35">
      <c r="B4" t="s">
        <v>67</v>
      </c>
      <c r="C4">
        <f>(60+56)/60</f>
        <v>1.9333333333333333</v>
      </c>
      <c r="D4">
        <v>800</v>
      </c>
      <c r="E4">
        <f>(D4/1000)*C4</f>
        <v>1.5466666666666669</v>
      </c>
      <c r="F4" s="14">
        <f>E4*0.4</f>
        <v>0.61866666666666681</v>
      </c>
    </row>
    <row r="5" spans="2:6" ht="15" thickBot="1" x14ac:dyDescent="0.4">
      <c r="B5" t="s">
        <v>68</v>
      </c>
      <c r="E5">
        <f>14-11.5</f>
        <v>2.5</v>
      </c>
      <c r="F5" s="14">
        <f>E5*0.4</f>
        <v>1</v>
      </c>
    </row>
    <row r="6" spans="2:6" ht="15" thickBot="1" x14ac:dyDescent="0.4">
      <c r="B6" t="s">
        <v>69</v>
      </c>
      <c r="C6" s="19"/>
      <c r="D6" s="20"/>
      <c r="E6" s="20">
        <f>E5-E4</f>
        <v>0.95333333333333314</v>
      </c>
      <c r="F6" s="22">
        <f>E6*0.4</f>
        <v>0.3813333333333333</v>
      </c>
    </row>
    <row r="9" spans="2:6" ht="15" thickBot="1" x14ac:dyDescent="0.4">
      <c r="C9" t="s">
        <v>59</v>
      </c>
      <c r="D9" t="s">
        <v>73</v>
      </c>
    </row>
    <row r="10" spans="2:6" ht="15" thickBot="1" x14ac:dyDescent="0.4">
      <c r="C10" s="19" t="s">
        <v>61</v>
      </c>
      <c r="D10" s="20" t="s">
        <v>62</v>
      </c>
      <c r="E10" s="20" t="s">
        <v>64</v>
      </c>
      <c r="F10" s="21" t="s">
        <v>63</v>
      </c>
    </row>
    <row r="11" spans="2:6" x14ac:dyDescent="0.35">
      <c r="B11" t="s">
        <v>67</v>
      </c>
      <c r="C11">
        <f>59/60</f>
        <v>0.98333333333333328</v>
      </c>
      <c r="D11">
        <v>800</v>
      </c>
      <c r="E11">
        <f>(D11/1000)*C11</f>
        <v>0.78666666666666663</v>
      </c>
      <c r="F11" s="14">
        <f>E11*0.4</f>
        <v>0.31466666666666665</v>
      </c>
    </row>
    <row r="12" spans="2:6" ht="15" thickBot="1" x14ac:dyDescent="0.4">
      <c r="B12" t="s">
        <v>68</v>
      </c>
      <c r="E12">
        <f>15.3-14</f>
        <v>1.3000000000000007</v>
      </c>
      <c r="F12" s="14">
        <f>E12*0.4</f>
        <v>0.52000000000000035</v>
      </c>
    </row>
    <row r="13" spans="2:6" ht="15" thickBot="1" x14ac:dyDescent="0.4">
      <c r="B13" t="s">
        <v>69</v>
      </c>
      <c r="C13" s="19"/>
      <c r="D13" s="20"/>
      <c r="E13" s="20">
        <f>E12-E11</f>
        <v>0.51333333333333409</v>
      </c>
      <c r="F13" s="22">
        <f>E13*0.4</f>
        <v>0.20533333333333365</v>
      </c>
    </row>
    <row r="14" spans="2:6" x14ac:dyDescent="0.35">
      <c r="F14" s="14"/>
    </row>
    <row r="15" spans="2:6" ht="15" thickBot="1" x14ac:dyDescent="0.4">
      <c r="C15" t="s">
        <v>59</v>
      </c>
      <c r="D15" t="s">
        <v>74</v>
      </c>
    </row>
    <row r="16" spans="2:6" ht="15" thickBot="1" x14ac:dyDescent="0.4">
      <c r="C16" s="19" t="s">
        <v>61</v>
      </c>
      <c r="D16" s="20" t="s">
        <v>62</v>
      </c>
      <c r="E16" s="20" t="s">
        <v>64</v>
      </c>
      <c r="F16" s="21" t="s">
        <v>63</v>
      </c>
    </row>
    <row r="17" spans="2:6" x14ac:dyDescent="0.35">
      <c r="B17" t="s">
        <v>67</v>
      </c>
      <c r="C17">
        <f>(180+21)/60</f>
        <v>3.35</v>
      </c>
      <c r="D17">
        <v>400</v>
      </c>
      <c r="E17">
        <f>(D17/1000)*C17</f>
        <v>1.34</v>
      </c>
      <c r="F17" s="14">
        <f>E17*0.4</f>
        <v>0.53600000000000003</v>
      </c>
    </row>
    <row r="18" spans="2:6" ht="15" thickBot="1" x14ac:dyDescent="0.4">
      <c r="B18" t="s">
        <v>68</v>
      </c>
      <c r="E18">
        <f>3.2-0.9</f>
        <v>2.3000000000000003</v>
      </c>
      <c r="F18" s="14">
        <f>E18*0.4</f>
        <v>0.92000000000000015</v>
      </c>
    </row>
    <row r="19" spans="2:6" ht="15" thickBot="1" x14ac:dyDescent="0.4">
      <c r="B19" t="s">
        <v>69</v>
      </c>
      <c r="C19" s="19"/>
      <c r="D19" s="20"/>
      <c r="E19" s="20">
        <f>E18-E17</f>
        <v>0.96000000000000019</v>
      </c>
      <c r="F19" s="22">
        <f>E19*0.4</f>
        <v>0.38400000000000012</v>
      </c>
    </row>
    <row r="21" spans="2:6" ht="15" thickBot="1" x14ac:dyDescent="0.4">
      <c r="C21" t="s">
        <v>59</v>
      </c>
      <c r="D21" t="s">
        <v>80</v>
      </c>
    </row>
    <row r="22" spans="2:6" ht="15" thickBot="1" x14ac:dyDescent="0.4">
      <c r="C22" s="19" t="s">
        <v>61</v>
      </c>
      <c r="D22" s="20" t="s">
        <v>62</v>
      </c>
      <c r="E22" s="20" t="s">
        <v>64</v>
      </c>
      <c r="F22" s="21" t="s">
        <v>63</v>
      </c>
    </row>
    <row r="23" spans="2:6" x14ac:dyDescent="0.35">
      <c r="B23" t="s">
        <v>67</v>
      </c>
      <c r="C23">
        <f>(60+36)/60</f>
        <v>1.6</v>
      </c>
      <c r="D23">
        <v>400</v>
      </c>
      <c r="E23">
        <f>(D23/1000)*C23</f>
        <v>0.64000000000000012</v>
      </c>
      <c r="F23" s="14">
        <f>E23*0.4</f>
        <v>0.25600000000000006</v>
      </c>
    </row>
    <row r="24" spans="2:6" ht="15" thickBot="1" x14ac:dyDescent="0.4">
      <c r="B24" t="s">
        <v>68</v>
      </c>
      <c r="E24">
        <f>-1.3+2.3</f>
        <v>0.99999999999999978</v>
      </c>
      <c r="F24" s="14">
        <f>E24*0.4</f>
        <v>0.39999999999999991</v>
      </c>
    </row>
    <row r="25" spans="2:6" ht="15" thickBot="1" x14ac:dyDescent="0.4">
      <c r="B25" t="s">
        <v>69</v>
      </c>
      <c r="C25" s="19"/>
      <c r="D25" s="20"/>
      <c r="E25" s="20">
        <f>E24-E23</f>
        <v>0.35999999999999965</v>
      </c>
      <c r="F25" s="22">
        <f>E25*0.4</f>
        <v>0.14399999999999988</v>
      </c>
    </row>
    <row r="27" spans="2:6" ht="15" thickBot="1" x14ac:dyDescent="0.4">
      <c r="C27" t="s">
        <v>65</v>
      </c>
      <c r="D27" t="s">
        <v>66</v>
      </c>
    </row>
    <row r="28" spans="2:6" ht="15" thickBot="1" x14ac:dyDescent="0.4">
      <c r="C28" s="19" t="s">
        <v>61</v>
      </c>
      <c r="D28" s="20" t="s">
        <v>62</v>
      </c>
      <c r="E28" s="20" t="s">
        <v>64</v>
      </c>
      <c r="F28" s="21" t="s">
        <v>63</v>
      </c>
    </row>
    <row r="29" spans="2:6" x14ac:dyDescent="0.35">
      <c r="B29" t="s">
        <v>67</v>
      </c>
      <c r="C29">
        <v>4.12</v>
      </c>
      <c r="D29">
        <v>400</v>
      </c>
      <c r="E29">
        <f>(D29/1000)*C29</f>
        <v>1.6480000000000001</v>
      </c>
      <c r="F29" s="14">
        <f>E29*0.4</f>
        <v>0.65920000000000012</v>
      </c>
    </row>
    <row r="30" spans="2:6" ht="15" thickBot="1" x14ac:dyDescent="0.4">
      <c r="B30" t="s">
        <v>68</v>
      </c>
      <c r="E30">
        <f>13-4.2</f>
        <v>8.8000000000000007</v>
      </c>
      <c r="F30" s="14">
        <f>E30*0.4</f>
        <v>3.5200000000000005</v>
      </c>
    </row>
    <row r="31" spans="2:6" ht="15" thickBot="1" x14ac:dyDescent="0.4">
      <c r="B31" t="s">
        <v>69</v>
      </c>
      <c r="C31" s="19"/>
      <c r="D31" s="20"/>
      <c r="E31" s="20">
        <f>E30-E29</f>
        <v>7.152000000000001</v>
      </c>
      <c r="F31" s="22">
        <f>E31*0.4</f>
        <v>2.8608000000000007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41106-6039-4539-BE3D-39647E3A49B6}">
  <dimension ref="A1:E7"/>
  <sheetViews>
    <sheetView workbookViewId="0">
      <selection activeCell="D15" sqref="D15"/>
    </sheetView>
  </sheetViews>
  <sheetFormatPr defaultRowHeight="14.5" x14ac:dyDescent="0.35"/>
  <cols>
    <col min="1" max="1" width="23.26953125" customWidth="1"/>
    <col min="4" max="4" width="20.7265625" customWidth="1"/>
  </cols>
  <sheetData>
    <row r="1" spans="1:5" x14ac:dyDescent="0.35">
      <c r="B1" t="s">
        <v>54</v>
      </c>
      <c r="C1" t="s">
        <v>114</v>
      </c>
      <c r="D1" t="s">
        <v>118</v>
      </c>
      <c r="E1" t="s">
        <v>119</v>
      </c>
    </row>
    <row r="2" spans="1:5" x14ac:dyDescent="0.35">
      <c r="A2" t="s">
        <v>113</v>
      </c>
      <c r="B2">
        <v>0.24784999999999999</v>
      </c>
      <c r="C2">
        <v>0.11168</v>
      </c>
      <c r="D2">
        <f>B2-C2</f>
        <v>0.13616999999999999</v>
      </c>
      <c r="E2">
        <f>D2*100/B2</f>
        <v>54.940488198507161</v>
      </c>
    </row>
    <row r="3" spans="1:5" x14ac:dyDescent="0.35">
      <c r="A3" t="s">
        <v>115</v>
      </c>
      <c r="B3">
        <v>0.33704000000000001</v>
      </c>
      <c r="C3">
        <v>0.15587000000000001</v>
      </c>
      <c r="D3">
        <f t="shared" ref="D3:D6" si="0">B3-C3</f>
        <v>0.18117</v>
      </c>
      <c r="E3">
        <f t="shared" ref="E3:E6" si="1">D3*100/B3</f>
        <v>53.753263707571804</v>
      </c>
    </row>
    <row r="4" spans="1:5" x14ac:dyDescent="0.35">
      <c r="A4" t="s">
        <v>116</v>
      </c>
      <c r="B4">
        <v>0.44207999999999997</v>
      </c>
      <c r="C4">
        <v>0.11176</v>
      </c>
      <c r="D4">
        <f t="shared" si="0"/>
        <v>0.33031999999999995</v>
      </c>
      <c r="E4">
        <f t="shared" si="1"/>
        <v>74.719507781397027</v>
      </c>
    </row>
    <row r="5" spans="1:5" x14ac:dyDescent="0.35">
      <c r="A5" t="s">
        <v>117</v>
      </c>
      <c r="B5">
        <v>0.47378999999999999</v>
      </c>
      <c r="C5">
        <v>0.12182</v>
      </c>
      <c r="D5">
        <f t="shared" si="0"/>
        <v>0.35197000000000001</v>
      </c>
      <c r="E5">
        <f t="shared" si="1"/>
        <v>74.288186749403749</v>
      </c>
    </row>
    <row r="6" spans="1:5" x14ac:dyDescent="0.35">
      <c r="A6" t="s">
        <v>125</v>
      </c>
      <c r="B6">
        <v>0.43354999999999999</v>
      </c>
      <c r="C6">
        <v>0.15542</v>
      </c>
      <c r="D6">
        <f t="shared" si="0"/>
        <v>0.27812999999999999</v>
      </c>
      <c r="E6">
        <f t="shared" si="1"/>
        <v>64.1517702687118</v>
      </c>
    </row>
    <row r="7" spans="1:5" x14ac:dyDescent="0.35">
      <c r="A7" t="s">
        <v>126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3C91-396F-4383-9384-565656DD87B6}">
  <dimension ref="D94"/>
  <sheetViews>
    <sheetView zoomScale="60" zoomScaleNormal="60" workbookViewId="0">
      <selection activeCell="AP21" sqref="AP21"/>
    </sheetView>
  </sheetViews>
  <sheetFormatPr defaultRowHeight="14.5" x14ac:dyDescent="0.35"/>
  <cols>
    <col min="4" max="4" width="10.453125" bestFit="1" customWidth="1"/>
    <col min="5" max="5" width="12.1796875" customWidth="1"/>
  </cols>
  <sheetData>
    <row r="94" spans="4:4" x14ac:dyDescent="0.35">
      <c r="D94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 Data</vt:lpstr>
      <vt:lpstr>Weather</vt:lpstr>
      <vt:lpstr>Weather CSV</vt:lpstr>
      <vt:lpstr>Base Usage Calc</vt:lpstr>
      <vt:lpstr>Annual Estimate</vt:lpstr>
      <vt:lpstr>Appliance Calc</vt:lpstr>
      <vt:lpstr>Tarriff Changes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Stash Tower</dc:creator>
  <cp:lastModifiedBy>Petro Stasiw</cp:lastModifiedBy>
  <dcterms:created xsi:type="dcterms:W3CDTF">2022-08-02T09:47:01Z</dcterms:created>
  <dcterms:modified xsi:type="dcterms:W3CDTF">2023-07-23T20:46:36Z</dcterms:modified>
</cp:coreProperties>
</file>