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1.xml" ContentType="application/vnd.openxmlformats-officedocument.drawingml.chart+xml"/>
  <Override PartName="/xl/charts/style6.xml" ContentType="application/vnd.ms-office.chartstyle+xml"/>
  <Override PartName="/xl/charts/colors6.xml" ContentType="application/vnd.ms-office.chartcolorstyle+xml"/>
  <Override PartName="/xl/charts/chart2.xml" ContentType="application/vnd.openxmlformats-officedocument.drawingml.chart+xml"/>
  <Override PartName="/xl/charts/style7.xml" ContentType="application/vnd.ms-office.chartstyle+xml"/>
  <Override PartName="/xl/charts/colors7.xml" ContentType="application/vnd.ms-office.chartcolorstyle+xml"/>
  <Override PartName="/xl/charts/chart3.xml" ContentType="application/vnd.openxmlformats-officedocument.drawingml.chart+xml"/>
  <Override PartName="/xl/charts/style8.xml" ContentType="application/vnd.ms-office.chartstyle+xml"/>
  <Override PartName="/xl/charts/colors8.xml" ContentType="application/vnd.ms-office.chartcolorstyle+xml"/>
  <Override PartName="/xl/charts/chart4.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10.xml" ContentType="application/vnd.ms-office.chartstyle+xml"/>
  <Override PartName="/xl/charts/colors10.xml" ContentType="application/vnd.ms-office.chartcolorstyle+xml"/>
  <Override PartName="/xl/charts/chart6.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omments1.xml" ContentType="application/vnd.openxmlformats-officedocument.spreadsheetml.comments+xml"/>
  <Override PartName="/xl/charts/chart7.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Goutham\Desktop\CDA assignments\Statistics\"/>
    </mc:Choice>
  </mc:AlternateContent>
  <xr:revisionPtr revIDLastSave="0" documentId="13_ncr:1_{C54F971D-4466-4145-8F00-79884265C4B5}" xr6:coauthVersionLast="40" xr6:coauthVersionMax="40" xr10:uidLastSave="{00000000-0000-0000-0000-000000000000}"/>
  <bookViews>
    <workbookView xWindow="0" yWindow="465" windowWidth="18600" windowHeight="12675" firstSheet="1" activeTab="7" xr2:uid="{00000000-000D-0000-FFFF-FFFF00000000}"/>
  </bookViews>
  <sheets>
    <sheet name="Columbia CaseWorks" sheetId="25" r:id="rId1"/>
    <sheet name="Weekly Visits" sheetId="8" r:id="rId2"/>
    <sheet name="Financials" sheetId="1" r:id="rId3"/>
    <sheet name="Lbs. Sold" sheetId="9" r:id="rId4"/>
    <sheet name="Daily Visits" sheetId="2" r:id="rId5"/>
    <sheet name="Statistics 1" sheetId="26" r:id="rId6"/>
    <sheet name="For PPT" sheetId="27" r:id="rId7"/>
    <sheet name="Demographics" sheetId="11" r:id="rId8"/>
  </sheets>
  <definedNames>
    <definedName name="_xlchart.v1.0" hidden="1">'Weekly Visits'!$A$6:$A$71</definedName>
    <definedName name="_xlchart.v1.1" hidden="1">'Weekly Visits'!$C$6:$C$71</definedName>
    <definedName name="_xlchart.v1.2" hidden="1">Financials!$A$6:$A$71</definedName>
    <definedName name="_xlchart.v1.3" hidden="1">Financials!$D$6:$D$71</definedName>
    <definedName name="_xlchart.v1.4" hidden="1">Financials!$A$6:$A$71</definedName>
    <definedName name="_xlchart.v1.5" hidden="1">Financials!$C$6:$C$71</definedName>
    <definedName name="_xlchart.v1.6" hidden="1">Financials!$A$6:$A$71</definedName>
    <definedName name="_xlchart.v1.7" hidden="1">Financials!$B$6:$B$71</definedName>
    <definedName name="_xlchart.v1.8" hidden="1">'Lbs. Sold'!$L$6:$L$11</definedName>
    <definedName name="_xlchart.v1.9" hidden="1">'Lbs. Sold'!$N$6:$N$11</definedName>
  </definedName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53" i="11" l="1"/>
  <c r="G52" i="11"/>
  <c r="J52" i="11"/>
  <c r="L44" i="11"/>
  <c r="K44" i="11"/>
  <c r="J44" i="11"/>
  <c r="I44" i="11"/>
  <c r="H44" i="11"/>
  <c r="L43" i="11"/>
  <c r="K43" i="11"/>
  <c r="J43" i="11"/>
  <c r="I43" i="11"/>
  <c r="H43" i="11"/>
  <c r="F42" i="11"/>
  <c r="F43" i="11"/>
  <c r="F44" i="11"/>
  <c r="F45" i="11"/>
  <c r="F46" i="11"/>
  <c r="F47" i="11"/>
  <c r="F48" i="11"/>
  <c r="F49" i="11"/>
  <c r="F50" i="11"/>
  <c r="F41" i="11"/>
  <c r="E44" i="11"/>
  <c r="J4" i="27"/>
  <c r="K50" i="27"/>
  <c r="G4" i="27"/>
  <c r="G5" i="27"/>
  <c r="G6" i="27"/>
  <c r="G7" i="27"/>
  <c r="G8" i="27"/>
  <c r="G9" i="27"/>
  <c r="G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3" i="27"/>
  <c r="F4" i="27"/>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3" i="27"/>
  <c r="L15" i="27"/>
  <c r="L16" i="27"/>
  <c r="L17" i="27"/>
  <c r="L14" i="27"/>
  <c r="K18" i="27"/>
  <c r="L33" i="9"/>
  <c r="G13" i="9"/>
  <c r="G12" i="9"/>
  <c r="L44" i="9"/>
  <c r="L43" i="9"/>
  <c r="L42" i="9"/>
  <c r="L41" i="9"/>
  <c r="L40" i="9"/>
  <c r="L39" i="9"/>
  <c r="L35" i="9"/>
  <c r="L34" i="9"/>
  <c r="N6" i="9"/>
  <c r="G8"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J6" i="26"/>
  <c r="N7" i="9"/>
  <c r="N8" i="9"/>
  <c r="N9" i="9"/>
  <c r="N10" i="9"/>
  <c r="N11" i="9"/>
  <c r="G10" i="9"/>
  <c r="G9" i="9"/>
  <c r="G7" i="9"/>
  <c r="G6" i="9"/>
  <c r="S84" i="26"/>
  <c r="J84" i="26"/>
  <c r="K37" i="26"/>
  <c r="L37" i="26"/>
  <c r="M37" i="26"/>
  <c r="N37" i="26"/>
  <c r="J37" i="26"/>
  <c r="K36" i="26"/>
  <c r="L36" i="26"/>
  <c r="M36" i="26"/>
  <c r="N36" i="26"/>
  <c r="J36" i="26"/>
  <c r="K35" i="26"/>
  <c r="L35" i="26"/>
  <c r="M35" i="26"/>
  <c r="N35" i="26"/>
  <c r="J35" i="26"/>
  <c r="K34" i="26"/>
  <c r="L34" i="26"/>
  <c r="M34" i="26"/>
  <c r="N34" i="26"/>
  <c r="J34" i="26"/>
  <c r="J33" i="26"/>
  <c r="K33" i="26"/>
  <c r="L33" i="26"/>
  <c r="M33" i="26"/>
  <c r="N33" i="26"/>
  <c r="J28" i="26"/>
  <c r="K28" i="26"/>
  <c r="L28" i="26"/>
  <c r="M28" i="26"/>
  <c r="N28" i="26"/>
  <c r="N27" i="26"/>
  <c r="K27" i="26"/>
  <c r="L27" i="26"/>
  <c r="M27" i="26"/>
  <c r="J27" i="26"/>
  <c r="K26" i="26"/>
  <c r="L26" i="26"/>
  <c r="M26" i="26"/>
  <c r="N26" i="26"/>
  <c r="J26" i="26"/>
  <c r="K25" i="26"/>
  <c r="L25" i="26"/>
  <c r="M25" i="26"/>
  <c r="N25" i="26"/>
  <c r="J25" i="26"/>
  <c r="J24" i="26"/>
  <c r="K24" i="26"/>
  <c r="L24" i="26"/>
  <c r="M24" i="26"/>
  <c r="N24" i="26"/>
  <c r="K19" i="26"/>
  <c r="L19" i="26"/>
  <c r="M19" i="26"/>
  <c r="N19" i="26"/>
  <c r="J19" i="26"/>
  <c r="J18" i="26"/>
  <c r="K18" i="26"/>
  <c r="L18" i="26"/>
  <c r="M18" i="26"/>
  <c r="N18" i="26"/>
  <c r="K17" i="26"/>
  <c r="L17" i="26"/>
  <c r="M17" i="26"/>
  <c r="N17" i="26"/>
  <c r="J17" i="26"/>
  <c r="K16" i="26"/>
  <c r="L16" i="26"/>
  <c r="M16" i="26"/>
  <c r="N16" i="26"/>
  <c r="J16" i="26"/>
  <c r="J15" i="26"/>
  <c r="K15" i="26"/>
  <c r="L15" i="26"/>
  <c r="M15" i="26"/>
  <c r="N15" i="26"/>
  <c r="K10" i="26"/>
  <c r="L10" i="26"/>
  <c r="M10" i="26"/>
  <c r="N10" i="26"/>
  <c r="J10" i="26"/>
  <c r="K9" i="26"/>
  <c r="L9" i="26"/>
  <c r="M9" i="26"/>
  <c r="N9" i="26"/>
  <c r="J9" i="26"/>
  <c r="K8" i="26"/>
  <c r="L8" i="26"/>
  <c r="M8" i="26"/>
  <c r="N8" i="26"/>
  <c r="J8" i="26"/>
  <c r="K7" i="26"/>
  <c r="L7" i="26"/>
  <c r="M7" i="26"/>
  <c r="N7" i="26"/>
  <c r="J7" i="26"/>
  <c r="K6" i="26"/>
  <c r="L6" i="26"/>
  <c r="M6" i="26"/>
  <c r="N6"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 Weitz</author>
  </authors>
  <commentList>
    <comment ref="C14" authorId="0" shapeId="0" xr:uid="{00000000-0006-0000-0500-000001000000}">
      <text>
        <r>
          <rPr>
            <b/>
            <sz val="9"/>
            <color indexed="81"/>
            <rFont val="Tahoma"/>
            <family val="2"/>
          </rPr>
          <t>If all referring sites were included here, the visits would sum to 38,754 as indicated above.</t>
        </r>
      </text>
    </comment>
    <comment ref="C27" authorId="0" shapeId="0" xr:uid="{00000000-0006-0000-0500-000002000000}">
      <text>
        <r>
          <rPr>
            <b/>
            <sz val="9"/>
            <color indexed="81"/>
            <rFont val="Tahoma"/>
            <family val="2"/>
          </rPr>
          <t>If all search engine sources were included here, the visits would sum to 20,964 as indicated above.</t>
        </r>
      </text>
    </comment>
  </commentList>
</comments>
</file>

<file path=xl/sharedStrings.xml><?xml version="1.0" encoding="utf-8"?>
<sst xmlns="http://schemas.openxmlformats.org/spreadsheetml/2006/main" count="977" uniqueCount="690">
  <si>
    <t>Week (2008-2009)</t>
  </si>
  <si>
    <t>Revenue</t>
  </si>
  <si>
    <t>Profit</t>
  </si>
  <si>
    <t>Inquiries</t>
  </si>
  <si>
    <t>May 25 - May 31</t>
  </si>
  <si>
    <t>Jun 1 - Jun 7</t>
  </si>
  <si>
    <t>Jun 8 - Jun 14</t>
  </si>
  <si>
    <t>Jun 15 - Jun 21</t>
  </si>
  <si>
    <t>Jun 22 - Jun 28</t>
  </si>
  <si>
    <t>Jun 29 - Jul 5</t>
  </si>
  <si>
    <t>Jul 6 - Jul 12</t>
  </si>
  <si>
    <t>Jul 13 - Jul 19</t>
  </si>
  <si>
    <t>Jul 20 - Jul 26</t>
  </si>
  <si>
    <t>Jul 27 - Aug 2</t>
  </si>
  <si>
    <t>Aug 3 - Aug 9</t>
  </si>
  <si>
    <t>Aug 10 - Aug 16</t>
  </si>
  <si>
    <t>Aug 17 - Aug 23</t>
  </si>
  <si>
    <t>Aug 24 - Aug 30</t>
  </si>
  <si>
    <t>Aug 31 - Sep 6</t>
  </si>
  <si>
    <t>Sep 7 - Sep 13</t>
  </si>
  <si>
    <t>Sep 14 - Sep 20</t>
  </si>
  <si>
    <t>Sep 21 - Sep 27</t>
  </si>
  <si>
    <t>Sep 28 - Oct 4</t>
  </si>
  <si>
    <t>Oct 5 - Oct 11</t>
  </si>
  <si>
    <t>Oct 12 - Oct 18</t>
  </si>
  <si>
    <t>Oct 19 - Oct 25</t>
  </si>
  <si>
    <t>Oct 26 - Nov 1</t>
  </si>
  <si>
    <t>Nov 2 - Nov 8</t>
  </si>
  <si>
    <t>Nov 9 - Nov 15</t>
  </si>
  <si>
    <t>Nov 16 - Nov 22</t>
  </si>
  <si>
    <t>Nov 23 - Nov 29</t>
  </si>
  <si>
    <t>Nov 30 - Dec 6</t>
  </si>
  <si>
    <t>Dec 7 - Dec 13</t>
  </si>
  <si>
    <t>Dec 14 - Dec 20</t>
  </si>
  <si>
    <t>Dec 21 - Dec 27</t>
  </si>
  <si>
    <t>Dec 28 - Jan 3</t>
  </si>
  <si>
    <t>Jan 4 - Jan 10</t>
  </si>
  <si>
    <t>Jan 11 - Jan 17</t>
  </si>
  <si>
    <t>Jan 18 - Jan 24</t>
  </si>
  <si>
    <t>Jan 25 - Jan 31</t>
  </si>
  <si>
    <t>Feb 1 - Feb 7</t>
  </si>
  <si>
    <t>Feb 8 - Feb 14</t>
  </si>
  <si>
    <t>Feb 15 - Feb 21</t>
  </si>
  <si>
    <t>Feb 22 - Feb 28</t>
  </si>
  <si>
    <t>Mar 1 - Mar 7</t>
  </si>
  <si>
    <t>Mar 8 - Mar 14</t>
  </si>
  <si>
    <t>Mar 15 - Mar 21</t>
  </si>
  <si>
    <t>Mar 22 - Mar 28</t>
  </si>
  <si>
    <t>Mar 29 - Apr 4</t>
  </si>
  <si>
    <t>Apr 5 - Apr 11</t>
  </si>
  <si>
    <t>Apr 12 - Apr 18</t>
  </si>
  <si>
    <t>Apr 19 - Apr 25</t>
  </si>
  <si>
    <t>Apr 26 - May 2</t>
  </si>
  <si>
    <t>May 3 - May 9</t>
  </si>
  <si>
    <t>May 10 - May 16</t>
  </si>
  <si>
    <t>May 17 - May 23</t>
  </si>
  <si>
    <t>May 24 - May 30</t>
  </si>
  <si>
    <t>May 31 - Jun 6</t>
  </si>
  <si>
    <t>Jun 7 - Jun 13</t>
  </si>
  <si>
    <t>Jun 14 - Jun 20</t>
  </si>
  <si>
    <t>Jun 21 - Jun 27</t>
  </si>
  <si>
    <t>Jun 28 - Jul 4</t>
  </si>
  <si>
    <t>Jul 5 - Jul 11</t>
  </si>
  <si>
    <t>Jul 12 - Jul 18</t>
  </si>
  <si>
    <t>Jul 19 - Jul 25</t>
  </si>
  <si>
    <t>Jul 26 - Aug 1</t>
  </si>
  <si>
    <t>Aug 2 - Aug 8</t>
  </si>
  <si>
    <t>Aug 9 - Aug 15</t>
  </si>
  <si>
    <t>Aug 16 - Aug 22</t>
  </si>
  <si>
    <t>Aug 23 - Aug 29</t>
  </si>
  <si>
    <t>Initial "Shakedown" Period</t>
  </si>
  <si>
    <t>Promotion Period</t>
  </si>
  <si>
    <t>Visits</t>
  </si>
  <si>
    <t>Unique Visits</t>
  </si>
  <si>
    <t>Pageviews</t>
  </si>
  <si>
    <t>Pages/Visit</t>
  </si>
  <si>
    <t>Bounce Rate</t>
  </si>
  <si>
    <t>% New Visits</t>
  </si>
  <si>
    <t>Quality Alloys</t>
  </si>
  <si>
    <t>Pre and Post Promotion Periods</t>
  </si>
  <si>
    <t>are unshaded.</t>
  </si>
  <si>
    <t>Lbs. Sold</t>
  </si>
  <si>
    <t>Weekly Web Analytics</t>
  </si>
  <si>
    <t>May 25, 2008 - August 29, 2009</t>
  </si>
  <si>
    <t>Avg. Time on Site (secs.)</t>
  </si>
  <si>
    <t>Lbs. of Material Sold Per Week</t>
  </si>
  <si>
    <t>Week of Jan. 3, 2005 through week of July 19, 2010.</t>
  </si>
  <si>
    <t>Week</t>
  </si>
  <si>
    <t>Quality Analytics</t>
  </si>
  <si>
    <t>Day</t>
  </si>
  <si>
    <t>Sunday, May 25, 2008</t>
  </si>
  <si>
    <t>Monday, May 26, 2008</t>
  </si>
  <si>
    <t>Tuesday, May 27, 2008</t>
  </si>
  <si>
    <t>Wednesday, May 28, 2008</t>
  </si>
  <si>
    <t>Thursday, May 29, 2008</t>
  </si>
  <si>
    <t>Friday, May 30, 2008</t>
  </si>
  <si>
    <t>Saturday, May 31, 2008</t>
  </si>
  <si>
    <t>Sunday, June 1, 2008</t>
  </si>
  <si>
    <t>Monday, June 2, 2008</t>
  </si>
  <si>
    <t>Tuesday, June 3, 2008</t>
  </si>
  <si>
    <t>Wednesday, June 4, 2008</t>
  </si>
  <si>
    <t>Thursday, June 5, 2008</t>
  </si>
  <si>
    <t>Friday, June 6, 2008</t>
  </si>
  <si>
    <t>Saturday, June 7, 2008</t>
  </si>
  <si>
    <t>Sunday, June 8, 2008</t>
  </si>
  <si>
    <t>Monday, June 9, 2008</t>
  </si>
  <si>
    <t>Tuesday, June 10, 2008</t>
  </si>
  <si>
    <t>Wednesday, June 11, 2008</t>
  </si>
  <si>
    <t>Thursday, June 12, 2008</t>
  </si>
  <si>
    <t>Friday, June 13, 2008</t>
  </si>
  <si>
    <t>Saturday, June 14, 2008</t>
  </si>
  <si>
    <t>Sunday, June 15, 2008</t>
  </si>
  <si>
    <t>Monday, June 16, 2008</t>
  </si>
  <si>
    <t>Tuesday, June 17, 2008</t>
  </si>
  <si>
    <t>Wednesday, June 18, 2008</t>
  </si>
  <si>
    <t>Thursday, June 19, 2008</t>
  </si>
  <si>
    <t>Friday, June 20, 2008</t>
  </si>
  <si>
    <t>Saturday, June 21, 2008</t>
  </si>
  <si>
    <t>Sunday, June 22, 2008</t>
  </si>
  <si>
    <t>Monday, June 23, 2008</t>
  </si>
  <si>
    <t>Tuesday, June 24, 2008</t>
  </si>
  <si>
    <t>Wednesday, June 25, 2008</t>
  </si>
  <si>
    <t>Thursday, June 26, 2008</t>
  </si>
  <si>
    <t>Friday, June 27, 2008</t>
  </si>
  <si>
    <t>Saturday, June 28, 2008</t>
  </si>
  <si>
    <t>Sunday, June 29, 2008</t>
  </si>
  <si>
    <t>Monday, June 30, 2008</t>
  </si>
  <si>
    <t>Tuesday, July 1, 2008</t>
  </si>
  <si>
    <t>Wednesday, July 2, 2008</t>
  </si>
  <si>
    <t>Thursday, July 3, 2008</t>
  </si>
  <si>
    <t>Friday, July 4, 2008</t>
  </si>
  <si>
    <t>Saturday, July 5, 2008</t>
  </si>
  <si>
    <t>Sunday, July 6, 2008</t>
  </si>
  <si>
    <t>Monday, July 7, 2008</t>
  </si>
  <si>
    <t>Tuesday, July 8, 2008</t>
  </si>
  <si>
    <t>Wednesday, July 9, 2008</t>
  </si>
  <si>
    <t>Thursday, July 10, 2008</t>
  </si>
  <si>
    <t>Friday, July 11, 2008</t>
  </si>
  <si>
    <t>Saturday, July 12, 2008</t>
  </si>
  <si>
    <t>Sunday, July 13, 2008</t>
  </si>
  <si>
    <t>Monday, July 14, 2008</t>
  </si>
  <si>
    <t>Tuesday, July 15, 2008</t>
  </si>
  <si>
    <t>Wednesday, July 16, 2008</t>
  </si>
  <si>
    <t>Thursday, July 17, 2008</t>
  </si>
  <si>
    <t>Friday, July 18, 2008</t>
  </si>
  <si>
    <t>Saturday, July 19, 2008</t>
  </si>
  <si>
    <t>Sunday, July 20, 2008</t>
  </si>
  <si>
    <t>Monday, July 21, 2008</t>
  </si>
  <si>
    <t>Tuesday, July 22, 2008</t>
  </si>
  <si>
    <t>Wednesday, July 23, 2008</t>
  </si>
  <si>
    <t>Thursday, July 24, 2008</t>
  </si>
  <si>
    <t>Friday, July 25, 2008</t>
  </si>
  <si>
    <t>Saturday, July 26, 2008</t>
  </si>
  <si>
    <t>Sunday, July 27, 2008</t>
  </si>
  <si>
    <t>Monday, July 28, 2008</t>
  </si>
  <si>
    <t>Tuesday, July 29, 2008</t>
  </si>
  <si>
    <t>Wednesday, July 30, 2008</t>
  </si>
  <si>
    <t>Thursday, July 31, 2008</t>
  </si>
  <si>
    <t>Friday, August 1, 2008</t>
  </si>
  <si>
    <t>Saturday, August 2, 2008</t>
  </si>
  <si>
    <t>Sunday, August 3, 2008</t>
  </si>
  <si>
    <t>Monday, August 4, 2008</t>
  </si>
  <si>
    <t>Tuesday, August 5, 2008</t>
  </si>
  <si>
    <t>Wednesday, August 6, 2008</t>
  </si>
  <si>
    <t>Thursday, August 7, 2008</t>
  </si>
  <si>
    <t>Friday, August 8, 2008</t>
  </si>
  <si>
    <t>Saturday, August 9, 2008</t>
  </si>
  <si>
    <t>Sunday, August 10, 2008</t>
  </si>
  <si>
    <t>Monday, August 11, 2008</t>
  </si>
  <si>
    <t>Tuesday, August 12, 2008</t>
  </si>
  <si>
    <t>Wednesday, August 13, 2008</t>
  </si>
  <si>
    <t>Thursday, August 14, 2008</t>
  </si>
  <si>
    <t>Friday, August 15, 2008</t>
  </si>
  <si>
    <t>Saturday, August 16, 2008</t>
  </si>
  <si>
    <t>Sunday, August 17, 2008</t>
  </si>
  <si>
    <t>Monday, August 18, 2008</t>
  </si>
  <si>
    <t>Tuesday, August 19, 2008</t>
  </si>
  <si>
    <t>Wednesday, August 20, 2008</t>
  </si>
  <si>
    <t>Thursday, August 21, 2008</t>
  </si>
  <si>
    <t>Friday, August 22, 2008</t>
  </si>
  <si>
    <t>Saturday, August 23, 2008</t>
  </si>
  <si>
    <t>Sunday, August 24, 2008</t>
  </si>
  <si>
    <t>Monday, August 25, 2008</t>
  </si>
  <si>
    <t>Tuesday, August 26, 2008</t>
  </si>
  <si>
    <t>Wednesday, August 27, 2008</t>
  </si>
  <si>
    <t>Thursday, August 28, 2008</t>
  </si>
  <si>
    <t>Friday, August 29, 2008</t>
  </si>
  <si>
    <t>Saturday, August 30, 2008</t>
  </si>
  <si>
    <t>Sunday, August 31, 2008</t>
  </si>
  <si>
    <t>Monday, September 1, 2008</t>
  </si>
  <si>
    <t>Tuesday, September 2, 2008</t>
  </si>
  <si>
    <t>Wednesday, September 3, 2008</t>
  </si>
  <si>
    <t>Thursday, September 4, 2008</t>
  </si>
  <si>
    <t>Friday, September 5, 2008</t>
  </si>
  <si>
    <t>Saturday, September 6, 2008</t>
  </si>
  <si>
    <t>Sunday, September 7, 2008</t>
  </si>
  <si>
    <t>Monday, September 8, 2008</t>
  </si>
  <si>
    <t>Tuesday, September 9, 2008</t>
  </si>
  <si>
    <t>Wednesday, September 10, 2008</t>
  </si>
  <si>
    <t>Thursday, September 11, 2008</t>
  </si>
  <si>
    <t>Friday, September 12, 2008</t>
  </si>
  <si>
    <t>Saturday, September 13, 2008</t>
  </si>
  <si>
    <t>Sunday, September 14, 2008</t>
  </si>
  <si>
    <t>Monday, September 15, 2008</t>
  </si>
  <si>
    <t>Tuesday, September 16, 2008</t>
  </si>
  <si>
    <t>Wednesday, September 17, 2008</t>
  </si>
  <si>
    <t>Thursday, September 18, 2008</t>
  </si>
  <si>
    <t>Friday, September 19, 2008</t>
  </si>
  <si>
    <t>Saturday, September 20, 2008</t>
  </si>
  <si>
    <t>Sunday, September 21, 2008</t>
  </si>
  <si>
    <t>Monday, September 22, 2008</t>
  </si>
  <si>
    <t>Tuesday, September 23, 2008</t>
  </si>
  <si>
    <t>Wednesday, September 24, 2008</t>
  </si>
  <si>
    <t>Thursday, September 25, 2008</t>
  </si>
  <si>
    <t>Friday, September 26, 2008</t>
  </si>
  <si>
    <t>Saturday, September 27, 2008</t>
  </si>
  <si>
    <t>Sunday, September 28, 2008</t>
  </si>
  <si>
    <t>Monday, September 29, 2008</t>
  </si>
  <si>
    <t>Tuesday, September 30, 2008</t>
  </si>
  <si>
    <t>Wednesday, October 1, 2008</t>
  </si>
  <si>
    <t>Thursday, October 2, 2008</t>
  </si>
  <si>
    <t>Friday, October 3, 2008</t>
  </si>
  <si>
    <t>Saturday, October 4, 2008</t>
  </si>
  <si>
    <t>Sunday, October 5, 2008</t>
  </si>
  <si>
    <t>Monday, October 6, 2008</t>
  </si>
  <si>
    <t>Tuesday, October 7, 2008</t>
  </si>
  <si>
    <t>Wednesday, October 8, 2008</t>
  </si>
  <si>
    <t>Thursday, October 9, 2008</t>
  </si>
  <si>
    <t>Friday, October 10, 2008</t>
  </si>
  <si>
    <t>Saturday, October 11, 2008</t>
  </si>
  <si>
    <t>Sunday, October 12, 2008</t>
  </si>
  <si>
    <t>Monday, October 13, 2008</t>
  </si>
  <si>
    <t>Tuesday, October 14, 2008</t>
  </si>
  <si>
    <t>Wednesday, October 15, 2008</t>
  </si>
  <si>
    <t>Thursday, October 16, 2008</t>
  </si>
  <si>
    <t>Friday, October 17, 2008</t>
  </si>
  <si>
    <t>Saturday, October 18, 2008</t>
  </si>
  <si>
    <t>Sunday, October 19, 2008</t>
  </si>
  <si>
    <t>Monday, October 20, 2008</t>
  </si>
  <si>
    <t>Tuesday, October 21, 2008</t>
  </si>
  <si>
    <t>Wednesday, October 22, 2008</t>
  </si>
  <si>
    <t>Thursday, October 23, 2008</t>
  </si>
  <si>
    <t>Friday, October 24, 2008</t>
  </si>
  <si>
    <t>Saturday, October 25, 2008</t>
  </si>
  <si>
    <t>Sunday, October 26, 2008</t>
  </si>
  <si>
    <t>Monday, October 27, 2008</t>
  </si>
  <si>
    <t>Tuesday, October 28, 2008</t>
  </si>
  <si>
    <t>Wednesday, October 29, 2008</t>
  </si>
  <si>
    <t>Thursday, October 30, 2008</t>
  </si>
  <si>
    <t>Friday, October 31, 2008</t>
  </si>
  <si>
    <t>Saturday, November 1, 2008</t>
  </si>
  <si>
    <t>Sunday, November 2, 2008</t>
  </si>
  <si>
    <t>Monday, November 3, 2008</t>
  </si>
  <si>
    <t>Tuesday, November 4, 2008</t>
  </si>
  <si>
    <t>Wednesday, November 5, 2008</t>
  </si>
  <si>
    <t>Thursday, November 6, 2008</t>
  </si>
  <si>
    <t>Friday, November 7, 2008</t>
  </si>
  <si>
    <t>Saturday, November 8, 2008</t>
  </si>
  <si>
    <t>Sunday, November 9, 2008</t>
  </si>
  <si>
    <t>Monday, November 10, 2008</t>
  </si>
  <si>
    <t>Tuesday, November 11, 2008</t>
  </si>
  <si>
    <t>Wednesday, November 12, 2008</t>
  </si>
  <si>
    <t>Thursday, November 13, 2008</t>
  </si>
  <si>
    <t>Friday, November 14, 2008</t>
  </si>
  <si>
    <t>Saturday, November 15, 2008</t>
  </si>
  <si>
    <t>Sunday, November 16, 2008</t>
  </si>
  <si>
    <t>Monday, November 17, 2008</t>
  </si>
  <si>
    <t>Tuesday, November 18, 2008</t>
  </si>
  <si>
    <t>Wednesday, November 19, 2008</t>
  </si>
  <si>
    <t>Thursday, November 20, 2008</t>
  </si>
  <si>
    <t>Friday, November 21, 2008</t>
  </si>
  <si>
    <t>Saturday, November 22, 2008</t>
  </si>
  <si>
    <t>Sunday, November 23, 2008</t>
  </si>
  <si>
    <t>Monday, November 24, 2008</t>
  </si>
  <si>
    <t>Tuesday, November 25, 2008</t>
  </si>
  <si>
    <t>Wednesday, November 26, 2008</t>
  </si>
  <si>
    <t>Thursday, November 27, 2008</t>
  </si>
  <si>
    <t>Friday, November 28, 2008</t>
  </si>
  <si>
    <t>Saturday, November 29, 2008</t>
  </si>
  <si>
    <t>Sunday, November 30, 2008</t>
  </si>
  <si>
    <t>Monday, December 1, 2008</t>
  </si>
  <si>
    <t>Tuesday, December 2, 2008</t>
  </si>
  <si>
    <t>Wednesday, December 3, 2008</t>
  </si>
  <si>
    <t>Thursday, December 4, 2008</t>
  </si>
  <si>
    <t>Friday, December 5, 2008</t>
  </si>
  <si>
    <t>Saturday, December 6, 2008</t>
  </si>
  <si>
    <t>Sunday, December 7, 2008</t>
  </si>
  <si>
    <t>Monday, December 8, 2008</t>
  </si>
  <si>
    <t>Tuesday, December 9, 2008</t>
  </si>
  <si>
    <t>Wednesday, December 10, 2008</t>
  </si>
  <si>
    <t>Thursday, December 11, 2008</t>
  </si>
  <si>
    <t>Friday, December 12, 2008</t>
  </si>
  <si>
    <t>Saturday, December 13, 2008</t>
  </si>
  <si>
    <t>Sunday, December 14, 2008</t>
  </si>
  <si>
    <t>Monday, December 15, 2008</t>
  </si>
  <si>
    <t>Tuesday, December 16, 2008</t>
  </si>
  <si>
    <t>Wednesday, December 17, 2008</t>
  </si>
  <si>
    <t>Thursday, December 18, 2008</t>
  </si>
  <si>
    <t>Friday, December 19, 2008</t>
  </si>
  <si>
    <t>Saturday, December 20, 2008</t>
  </si>
  <si>
    <t>Sunday, December 21, 2008</t>
  </si>
  <si>
    <t>Monday, December 22, 2008</t>
  </si>
  <si>
    <t>Tuesday, December 23, 2008</t>
  </si>
  <si>
    <t>Wednesday, December 24, 2008</t>
  </si>
  <si>
    <t>Thursday, December 25, 2008</t>
  </si>
  <si>
    <t>Friday, December 26, 2008</t>
  </si>
  <si>
    <t>Saturday, December 27, 2008</t>
  </si>
  <si>
    <t>Sunday, December 28, 2008</t>
  </si>
  <si>
    <t>Monday, December 29, 2008</t>
  </si>
  <si>
    <t>Tuesday, December 30, 2008</t>
  </si>
  <si>
    <t>Wednesday, December 31, 2008</t>
  </si>
  <si>
    <t>Thursday, January 1, 2009</t>
  </si>
  <si>
    <t>Friday, January 2, 2009</t>
  </si>
  <si>
    <t>Saturday, January 3, 2009</t>
  </si>
  <si>
    <t>Sunday, January 4, 2009</t>
  </si>
  <si>
    <t>Monday, January 5, 2009</t>
  </si>
  <si>
    <t>Tuesday, January 6, 2009</t>
  </si>
  <si>
    <t>Wednesday, January 7, 2009</t>
  </si>
  <si>
    <t>Thursday, January 8, 2009</t>
  </si>
  <si>
    <t>Friday, January 9, 2009</t>
  </si>
  <si>
    <t>Saturday, January 10, 2009</t>
  </si>
  <si>
    <t>Sunday, January 11, 2009</t>
  </si>
  <si>
    <t>Monday, January 12, 2009</t>
  </si>
  <si>
    <t>Tuesday, January 13, 2009</t>
  </si>
  <si>
    <t>Wednesday, January 14, 2009</t>
  </si>
  <si>
    <t>Thursday, January 15, 2009</t>
  </si>
  <si>
    <t>Friday, January 16, 2009</t>
  </si>
  <si>
    <t>Saturday, January 17, 2009</t>
  </si>
  <si>
    <t>Sunday, January 18, 2009</t>
  </si>
  <si>
    <t>Monday, January 19, 2009</t>
  </si>
  <si>
    <t>Tuesday, January 20, 2009</t>
  </si>
  <si>
    <t>Wednesday, January 21, 2009</t>
  </si>
  <si>
    <t>Thursday, January 22, 2009</t>
  </si>
  <si>
    <t>Friday, January 23, 2009</t>
  </si>
  <si>
    <t>Saturday, January 24, 2009</t>
  </si>
  <si>
    <t>Sunday, January 25, 2009</t>
  </si>
  <si>
    <t>Monday, January 26, 2009</t>
  </si>
  <si>
    <t>Tuesday, January 27, 2009</t>
  </si>
  <si>
    <t>Wednesday, January 28, 2009</t>
  </si>
  <si>
    <t>Thursday, January 29, 2009</t>
  </si>
  <si>
    <t>Friday, January 30, 2009</t>
  </si>
  <si>
    <t>Saturday, January 31, 2009</t>
  </si>
  <si>
    <t>Sunday, February 1, 2009</t>
  </si>
  <si>
    <t>Monday, February 2, 2009</t>
  </si>
  <si>
    <t>Tuesday, February 3, 2009</t>
  </si>
  <si>
    <t>Wednesday, February 4, 2009</t>
  </si>
  <si>
    <t>Thursday, February 5, 2009</t>
  </si>
  <si>
    <t>Friday, February 6, 2009</t>
  </si>
  <si>
    <t>Saturday, February 7, 2009</t>
  </si>
  <si>
    <t>Sunday, February 8, 2009</t>
  </si>
  <si>
    <t>Monday, February 9, 2009</t>
  </si>
  <si>
    <t>Tuesday, February 10, 2009</t>
  </si>
  <si>
    <t>Wednesday, February 11, 2009</t>
  </si>
  <si>
    <t>Thursday, February 12, 2009</t>
  </si>
  <si>
    <t>Friday, February 13, 2009</t>
  </si>
  <si>
    <t>Saturday, February 14, 2009</t>
  </si>
  <si>
    <t>Sunday, February 15, 2009</t>
  </si>
  <si>
    <t>Monday, February 16, 2009</t>
  </si>
  <si>
    <t>Tuesday, February 17, 2009</t>
  </si>
  <si>
    <t>Wednesday, February 18, 2009</t>
  </si>
  <si>
    <t>Thursday, February 19, 2009</t>
  </si>
  <si>
    <t>Friday, February 20, 2009</t>
  </si>
  <si>
    <t>Saturday, February 21, 2009</t>
  </si>
  <si>
    <t>Sunday, February 22, 2009</t>
  </si>
  <si>
    <t>Monday, February 23, 2009</t>
  </si>
  <si>
    <t>Tuesday, February 24, 2009</t>
  </si>
  <si>
    <t>Wednesday, February 25, 2009</t>
  </si>
  <si>
    <t>Thursday, February 26, 2009</t>
  </si>
  <si>
    <t>Friday, February 27, 2009</t>
  </si>
  <si>
    <t>Saturday, February 28, 2009</t>
  </si>
  <si>
    <t>Sunday, March 1, 2009</t>
  </si>
  <si>
    <t>Monday, March 2, 2009</t>
  </si>
  <si>
    <t>Tuesday, March 3, 2009</t>
  </si>
  <si>
    <t>Wednesday, March 4, 2009</t>
  </si>
  <si>
    <t>Thursday, March 5, 2009</t>
  </si>
  <si>
    <t>Friday, March 6, 2009</t>
  </si>
  <si>
    <t>Saturday, March 7, 2009</t>
  </si>
  <si>
    <t>Sunday, March 8, 2009</t>
  </si>
  <si>
    <t>Monday, March 9, 2009</t>
  </si>
  <si>
    <t>Tuesday, March 10, 2009</t>
  </si>
  <si>
    <t>Wednesday, March 11, 2009</t>
  </si>
  <si>
    <t>Thursday, March 12, 2009</t>
  </si>
  <si>
    <t>Friday, March 13, 2009</t>
  </si>
  <si>
    <t>Saturday, March 14, 2009</t>
  </si>
  <si>
    <t>Sunday, March 15, 2009</t>
  </si>
  <si>
    <t>Monday, March 16, 2009</t>
  </si>
  <si>
    <t>Tuesday, March 17, 2009</t>
  </si>
  <si>
    <t>Wednesday, March 18, 2009</t>
  </si>
  <si>
    <t>Thursday, March 19, 2009</t>
  </si>
  <si>
    <t>Friday, March 20, 2009</t>
  </si>
  <si>
    <t>Saturday, March 21, 2009</t>
  </si>
  <si>
    <t>Sunday, March 22, 2009</t>
  </si>
  <si>
    <t>Monday, March 23, 2009</t>
  </si>
  <si>
    <t>Tuesday, March 24, 2009</t>
  </si>
  <si>
    <t>Wednesday, March 25, 2009</t>
  </si>
  <si>
    <t>Thursday, March 26, 2009</t>
  </si>
  <si>
    <t>Friday, March 27, 2009</t>
  </si>
  <si>
    <t>Saturday, March 28, 2009</t>
  </si>
  <si>
    <t>Sunday, March 29, 2009</t>
  </si>
  <si>
    <t>Monday, March 30, 2009</t>
  </si>
  <si>
    <t>Tuesday, March 31, 2009</t>
  </si>
  <si>
    <t>Wednesday, April 1, 2009</t>
  </si>
  <si>
    <t>Thursday, April 2, 2009</t>
  </si>
  <si>
    <t>Friday, April 3, 2009</t>
  </si>
  <si>
    <t>Saturday, April 4, 2009</t>
  </si>
  <si>
    <t>Sunday, April 5, 2009</t>
  </si>
  <si>
    <t>Monday, April 6, 2009</t>
  </si>
  <si>
    <t>Tuesday, April 7, 2009</t>
  </si>
  <si>
    <t>Wednesday, April 8, 2009</t>
  </si>
  <si>
    <t>Thursday, April 9, 2009</t>
  </si>
  <si>
    <t>Friday, April 10, 2009</t>
  </si>
  <si>
    <t>Saturday, April 11, 2009</t>
  </si>
  <si>
    <t>Sunday, April 12, 2009</t>
  </si>
  <si>
    <t>Monday, April 13, 2009</t>
  </si>
  <si>
    <t>Tuesday, April 14, 2009</t>
  </si>
  <si>
    <t>Wednesday, April 15, 2009</t>
  </si>
  <si>
    <t>Thursday, April 16, 2009</t>
  </si>
  <si>
    <t>Friday, April 17, 2009</t>
  </si>
  <si>
    <t>Saturday, April 18, 2009</t>
  </si>
  <si>
    <t>Sunday, April 19, 2009</t>
  </si>
  <si>
    <t>Monday, April 20, 2009</t>
  </si>
  <si>
    <t>Tuesday, April 21, 2009</t>
  </si>
  <si>
    <t>Wednesday, April 22, 2009</t>
  </si>
  <si>
    <t>Thursday, April 23, 2009</t>
  </si>
  <si>
    <t>Friday, April 24, 2009</t>
  </si>
  <si>
    <t>Saturday, April 25, 2009</t>
  </si>
  <si>
    <t>Sunday, April 26, 2009</t>
  </si>
  <si>
    <t>Monday, April 27, 2009</t>
  </si>
  <si>
    <t>Tuesday, April 28, 2009</t>
  </si>
  <si>
    <t>Wednesday, April 29, 2009</t>
  </si>
  <si>
    <t>Thursday, April 30, 2009</t>
  </si>
  <si>
    <t>Friday, May 1, 2009</t>
  </si>
  <si>
    <t>Saturday, May 2, 2009</t>
  </si>
  <si>
    <t>Sunday, May 3, 2009</t>
  </si>
  <si>
    <t>Monday, May 4, 2009</t>
  </si>
  <si>
    <t>Tuesday, May 5, 2009</t>
  </si>
  <si>
    <t>Wednesday, May 6, 2009</t>
  </si>
  <si>
    <t>Thursday, May 7, 2009</t>
  </si>
  <si>
    <t>Friday, May 8, 2009</t>
  </si>
  <si>
    <t>Saturday, May 9, 2009</t>
  </si>
  <si>
    <t>Sunday, May 10, 2009</t>
  </si>
  <si>
    <t>Monday, May 11, 2009</t>
  </si>
  <si>
    <t>Tuesday, May 12, 2009</t>
  </si>
  <si>
    <t>Wednesday, May 13, 2009</t>
  </si>
  <si>
    <t>Thursday, May 14, 2009</t>
  </si>
  <si>
    <t>Friday, May 15, 2009</t>
  </si>
  <si>
    <t>Saturday, May 16, 2009</t>
  </si>
  <si>
    <t>Sunday, May 17, 2009</t>
  </si>
  <si>
    <t>Monday, May 18, 2009</t>
  </si>
  <si>
    <t>Tuesday, May 19, 2009</t>
  </si>
  <si>
    <t>Wednesday, May 20, 2009</t>
  </si>
  <si>
    <t>Thursday, May 21, 2009</t>
  </si>
  <si>
    <t>Friday, May 22, 2009</t>
  </si>
  <si>
    <t>Saturday, May 23, 2009</t>
  </si>
  <si>
    <t>Sunday, May 24, 2009</t>
  </si>
  <si>
    <t>Monday, May 25, 2009</t>
  </si>
  <si>
    <t>Tuesday, May 26, 2009</t>
  </si>
  <si>
    <t>Wednesday, May 27, 2009</t>
  </si>
  <si>
    <t>Thursday, May 28, 2009</t>
  </si>
  <si>
    <t>Friday, May 29, 2009</t>
  </si>
  <si>
    <t>Saturday, May 30, 2009</t>
  </si>
  <si>
    <t>Sunday, May 31, 2009</t>
  </si>
  <si>
    <t>Monday, June 1, 2009</t>
  </si>
  <si>
    <t>Tuesday, June 2, 2009</t>
  </si>
  <si>
    <t>Wednesday, June 3, 2009</t>
  </si>
  <si>
    <t>Thursday, June 4, 2009</t>
  </si>
  <si>
    <t>Friday, June 5, 2009</t>
  </si>
  <si>
    <t>Saturday, June 6, 2009</t>
  </si>
  <si>
    <t>Sunday, June 7, 2009</t>
  </si>
  <si>
    <t>Monday, June 8, 2009</t>
  </si>
  <si>
    <t>Tuesday, June 9, 2009</t>
  </si>
  <si>
    <t>Wednesday, June 10, 2009</t>
  </si>
  <si>
    <t>Thursday, June 11, 2009</t>
  </si>
  <si>
    <t>Friday, June 12, 2009</t>
  </si>
  <si>
    <t>Saturday, June 13, 2009</t>
  </si>
  <si>
    <t>Sunday, June 14, 2009</t>
  </si>
  <si>
    <t>Monday, June 15, 2009</t>
  </si>
  <si>
    <t>Tuesday, June 16, 2009</t>
  </si>
  <si>
    <t>Wednesday, June 17, 2009</t>
  </si>
  <si>
    <t>Thursday, June 18, 2009</t>
  </si>
  <si>
    <t>Friday, June 19, 2009</t>
  </si>
  <si>
    <t>Saturday, June 20, 2009</t>
  </si>
  <si>
    <t>Sunday, June 21, 2009</t>
  </si>
  <si>
    <t>Monday, June 22, 2009</t>
  </si>
  <si>
    <t>Tuesday, June 23, 2009</t>
  </si>
  <si>
    <t>Wednesday, June 24, 2009</t>
  </si>
  <si>
    <t>Thursday, June 25, 2009</t>
  </si>
  <si>
    <t>Friday, June 26, 2009</t>
  </si>
  <si>
    <t>Saturday, June 27, 2009</t>
  </si>
  <si>
    <t>Sunday, June 28, 2009</t>
  </si>
  <si>
    <t>Monday, June 29, 2009</t>
  </si>
  <si>
    <t>Tuesday, June 30, 2009</t>
  </si>
  <si>
    <t>Wednesday, July 1, 2009</t>
  </si>
  <si>
    <t>Thursday, July 2, 2009</t>
  </si>
  <si>
    <t>Friday, July 3, 2009</t>
  </si>
  <si>
    <t>Saturday, July 4, 2009</t>
  </si>
  <si>
    <t>Sunday, July 5, 2009</t>
  </si>
  <si>
    <t>Monday, July 6, 2009</t>
  </si>
  <si>
    <t>Tuesday, July 7, 2009</t>
  </si>
  <si>
    <t>Wednesday, July 8, 2009</t>
  </si>
  <si>
    <t>Thursday, July 9, 2009</t>
  </si>
  <si>
    <t>Friday, July 10, 2009</t>
  </si>
  <si>
    <t>Saturday, July 11, 2009</t>
  </si>
  <si>
    <t>Sunday, July 12, 2009</t>
  </si>
  <si>
    <t>Monday, July 13, 2009</t>
  </si>
  <si>
    <t>Tuesday, July 14, 2009</t>
  </si>
  <si>
    <t>Wednesday, July 15, 2009</t>
  </si>
  <si>
    <t>Thursday, July 16, 2009</t>
  </si>
  <si>
    <t>Friday, July 17, 2009</t>
  </si>
  <si>
    <t>Saturday, July 18, 2009</t>
  </si>
  <si>
    <t>Sunday, July 19, 2009</t>
  </si>
  <si>
    <t>Monday, July 20, 2009</t>
  </si>
  <si>
    <t>Tuesday, July 21, 2009</t>
  </si>
  <si>
    <t>Wednesday, July 22, 2009</t>
  </si>
  <si>
    <t>Thursday, July 23, 2009</t>
  </si>
  <si>
    <t>Friday, July 24, 2009</t>
  </si>
  <si>
    <t>Saturday, July 25, 2009</t>
  </si>
  <si>
    <t>Sunday, July 26, 2009</t>
  </si>
  <si>
    <t>Monday, July 27, 2009</t>
  </si>
  <si>
    <t>Tuesday, July 28, 2009</t>
  </si>
  <si>
    <t>Wednesday, July 29, 2009</t>
  </si>
  <si>
    <t>Thursday, July 30, 2009</t>
  </si>
  <si>
    <t>Friday, July 31, 2009</t>
  </si>
  <si>
    <t>Saturday, August 1, 2009</t>
  </si>
  <si>
    <t>Sunday, August 2, 2009</t>
  </si>
  <si>
    <t>Monday, August 3, 2009</t>
  </si>
  <si>
    <t>Tuesday, August 4, 2009</t>
  </si>
  <si>
    <t>Wednesday, August 5, 2009</t>
  </si>
  <si>
    <t>Thursday, August 6, 2009</t>
  </si>
  <si>
    <t>Friday, August 7, 2009</t>
  </si>
  <si>
    <t>Saturday, August 8, 2009</t>
  </si>
  <si>
    <t>Sunday, August 9, 2009</t>
  </si>
  <si>
    <t>Monday, August 10, 2009</t>
  </si>
  <si>
    <t>Tuesday, August 11, 2009</t>
  </si>
  <si>
    <t>Wednesday, August 12, 2009</t>
  </si>
  <si>
    <t>Thursday, August 13, 2009</t>
  </si>
  <si>
    <t>Friday, August 14, 2009</t>
  </si>
  <si>
    <t>Saturday, August 15, 2009</t>
  </si>
  <si>
    <t>Sunday, August 16, 2009</t>
  </si>
  <si>
    <t>Monday, August 17, 2009</t>
  </si>
  <si>
    <t>Tuesday, August 18, 2009</t>
  </si>
  <si>
    <t>Wednesday, August 19, 2009</t>
  </si>
  <si>
    <t>Thursday, August 20, 2009</t>
  </si>
  <si>
    <t>Friday, August 21, 2009</t>
  </si>
  <si>
    <t>Saturday, August 22, 2009</t>
  </si>
  <si>
    <t>Sunday, August 23, 2009</t>
  </si>
  <si>
    <t>Monday, August 24, 2009</t>
  </si>
  <si>
    <t>Tuesday, August 25, 2009</t>
  </si>
  <si>
    <t>Wednesday, August 26, 2009</t>
  </si>
  <si>
    <t>Thursday, August 27, 2009</t>
  </si>
  <si>
    <t>Friday, August 28, 2009</t>
  </si>
  <si>
    <t>Saturday, August 29, 2009</t>
  </si>
  <si>
    <t>Referring Sites</t>
  </si>
  <si>
    <t>Search Engines</t>
  </si>
  <si>
    <t>Direct Traffic</t>
  </si>
  <si>
    <t>Other</t>
  </si>
  <si>
    <t>googleads.g.doubleclick.net</t>
  </si>
  <si>
    <t>pagead2.googlesyndication.com</t>
  </si>
  <si>
    <t>sedoparking.com</t>
  </si>
  <si>
    <t>globalspec.com</t>
  </si>
  <si>
    <t>searchportal.information.com</t>
  </si>
  <si>
    <t>freepatentsonline.com</t>
  </si>
  <si>
    <t>thomasnet.com</t>
  </si>
  <si>
    <t>mu.com</t>
  </si>
  <si>
    <t>mail.google.com</t>
  </si>
  <si>
    <t>psicofxp.com</t>
  </si>
  <si>
    <t>Top Ten Referring Sites</t>
  </si>
  <si>
    <t>google</t>
  </si>
  <si>
    <t>yahoo</t>
  </si>
  <si>
    <t>search</t>
  </si>
  <si>
    <t>msn</t>
  </si>
  <si>
    <t>aol</t>
  </si>
  <si>
    <t>ask</t>
  </si>
  <si>
    <t>live</t>
  </si>
  <si>
    <t>bing</t>
  </si>
  <si>
    <t>voila</t>
  </si>
  <si>
    <t>netscape</t>
  </si>
  <si>
    <t>Internet Explorer</t>
  </si>
  <si>
    <t>Firefox</t>
  </si>
  <si>
    <t>Opera</t>
  </si>
  <si>
    <t>Safari</t>
  </si>
  <si>
    <t>Chrome</t>
  </si>
  <si>
    <t>South America</t>
  </si>
  <si>
    <t>Northern America</t>
  </si>
  <si>
    <t>Central America</t>
  </si>
  <si>
    <t>Western Europe</t>
  </si>
  <si>
    <t>Eastern Asia</t>
  </si>
  <si>
    <t>Northern Europe</t>
  </si>
  <si>
    <t>Southern Asia</t>
  </si>
  <si>
    <t>South-Eastern Asia</t>
  </si>
  <si>
    <t>Southern Europe</t>
  </si>
  <si>
    <t>Eastern Europe</t>
  </si>
  <si>
    <t>Top Ten Geographic Sources by Sub Continent Region</t>
  </si>
  <si>
    <t>Mozilla</t>
  </si>
  <si>
    <t>Netscape</t>
  </si>
  <si>
    <t>Konqueror</t>
  </si>
  <si>
    <t>SeaMonkey</t>
  </si>
  <si>
    <t>Camino</t>
  </si>
  <si>
    <t>Top Ten Browsers Used</t>
  </si>
  <si>
    <t xml:space="preserve">Windows </t>
  </si>
  <si>
    <t xml:space="preserve">Macintosh </t>
  </si>
  <si>
    <t xml:space="preserve">Linux </t>
  </si>
  <si>
    <t xml:space="preserve">(not set) </t>
  </si>
  <si>
    <t xml:space="preserve">iPhone </t>
  </si>
  <si>
    <t xml:space="preserve">SymbianOS </t>
  </si>
  <si>
    <t xml:space="preserve">FreeBSD </t>
  </si>
  <si>
    <t xml:space="preserve">iPod </t>
  </si>
  <si>
    <t xml:space="preserve">Playstation 3 </t>
  </si>
  <si>
    <t xml:space="preserve">Playstation Portable </t>
  </si>
  <si>
    <t>Top Ten Operating Systems Used</t>
  </si>
  <si>
    <t>All Traffic Sources</t>
  </si>
  <si>
    <t>Top Ten Search Engine Sources of Visits</t>
  </si>
  <si>
    <t>Source and Other Data</t>
  </si>
  <si>
    <t>5)</t>
  </si>
  <si>
    <t>4)</t>
  </si>
  <si>
    <t>3)</t>
  </si>
  <si>
    <t>1)</t>
  </si>
  <si>
    <t>2)</t>
  </si>
  <si>
    <t>6)</t>
  </si>
  <si>
    <t>Financial Data</t>
  </si>
  <si>
    <t>Daily Visits</t>
  </si>
  <si>
    <t>Web Analytics at Quality Alloys, Inc.</t>
  </si>
  <si>
    <t>Author:</t>
  </si>
  <si>
    <t>Rob Weitz and David Rosenthal</t>
  </si>
  <si>
    <t>Copyright Information</t>
  </si>
  <si>
    <t xml:space="preserve">Neither this spreadsheet nor the associated case can be used or reproduced </t>
  </si>
  <si>
    <t xml:space="preserve">Abstract: </t>
  </si>
  <si>
    <t>To obtain permission, please visit:</t>
  </si>
  <si>
    <t>www.gsb.columbia.edu/CaseWorks</t>
  </si>
  <si>
    <t>or e-mail:</t>
  </si>
  <si>
    <t>ColumbiaCaseWorks@gsb.columbia.edu</t>
  </si>
  <si>
    <r>
      <t xml:space="preserve">This spreadsheet accompanies the </t>
    </r>
    <r>
      <rPr>
        <u/>
        <sz val="10"/>
        <rFont val="Arial"/>
        <family val="2"/>
      </rPr>
      <t>Web Analytics at Quality Alloys, Inc</t>
    </r>
    <r>
      <rPr>
        <sz val="10"/>
        <rFont val="Arial"/>
        <family val="2"/>
      </rPr>
      <t xml:space="preserve"> case. It provides the Excel solutions to the questions in the case. (Solutions to question 1, question 2, etc. are provided in worksheet q1, q2 etc.) This spreadsheet was prepared for instructors use only and is not intended for distribution to students.</t>
    </r>
  </si>
  <si>
    <t>Columbia CaseWorks ID: 110203</t>
  </si>
  <si>
    <t>© 2011 by The Trustees of Columbia University in the City of New York. All rights reserved.</t>
  </si>
  <si>
    <t xml:space="preserve">without explicit permission from Columbia CaseWorks. © 2011 by The Trustees </t>
  </si>
  <si>
    <t xml:space="preserve">of Columbia University in the City of New York. This solution set includes minor editorial </t>
  </si>
  <si>
    <t>changes made to the version originally published on July 7, 2011.</t>
  </si>
  <si>
    <t>Unique visits</t>
  </si>
  <si>
    <t>Profits</t>
  </si>
  <si>
    <t>Lbs. sold</t>
  </si>
  <si>
    <t>Mean</t>
  </si>
  <si>
    <t>Median</t>
  </si>
  <si>
    <t>Std.dev</t>
  </si>
  <si>
    <t>min</t>
  </si>
  <si>
    <t>max</t>
  </si>
  <si>
    <t>Initial Period</t>
  </si>
  <si>
    <t>Pre-Promotion</t>
  </si>
  <si>
    <t>Promotion</t>
  </si>
  <si>
    <t>Post-Promotion</t>
  </si>
  <si>
    <t>Initial</t>
  </si>
  <si>
    <t>Means</t>
  </si>
  <si>
    <t xml:space="preserve">Co-relation coefficient  </t>
  </si>
  <si>
    <t>Co-relation coefficient</t>
  </si>
  <si>
    <t>Max</t>
  </si>
  <si>
    <t>Min</t>
  </si>
  <si>
    <t>3800 - 10800</t>
  </si>
  <si>
    <t>10800 - 17800</t>
  </si>
  <si>
    <t>17800 - 24800</t>
  </si>
  <si>
    <t>24800 - 31800</t>
  </si>
  <si>
    <t>31800 - 38800</t>
  </si>
  <si>
    <t xml:space="preserve">38800 - 45800 </t>
  </si>
  <si>
    <t>Range</t>
  </si>
  <si>
    <t>Frequency</t>
  </si>
  <si>
    <t>Z-score</t>
  </si>
  <si>
    <t>Interval</t>
  </si>
  <si>
    <t>Theoretical % of data</t>
  </si>
  <si>
    <t>Theoretical No Obs</t>
  </si>
  <si>
    <t>Actual No Obs</t>
  </si>
  <si>
    <r>
      <t xml:space="preserve">mean </t>
    </r>
    <r>
      <rPr>
        <sz val="11"/>
        <color theme="1"/>
        <rFont val="Calibri"/>
        <family val="2"/>
      </rPr>
      <t>± 1 std.dev</t>
    </r>
  </si>
  <si>
    <t>mean ± 2 std.dev</t>
  </si>
  <si>
    <t>mean ± 3 std.dev</t>
  </si>
  <si>
    <t>Theoretical No obs</t>
  </si>
  <si>
    <t>Actual No obs</t>
  </si>
  <si>
    <t>mean + 1 std.dev</t>
  </si>
  <si>
    <t>mean -1 std.dev</t>
  </si>
  <si>
    <t xml:space="preserve">std.dev -1 to -2 </t>
  </si>
  <si>
    <t>std.dev 2 to 3</t>
  </si>
  <si>
    <t>std.dev -2 to -3</t>
  </si>
  <si>
    <t>std.dev 1 to 2</t>
  </si>
  <si>
    <t>skewness</t>
  </si>
  <si>
    <t>kurtosis</t>
  </si>
  <si>
    <t>9th Answer:</t>
  </si>
  <si>
    <t>71</t>
  </si>
  <si>
    <t>Total</t>
  </si>
  <si>
    <t>Rel freq</t>
  </si>
  <si>
    <t xml:space="preserve"> Visits* % New Visits</t>
  </si>
  <si>
    <t>(1-B%)*Visits</t>
  </si>
  <si>
    <t>Europe</t>
  </si>
  <si>
    <t>Asia</t>
  </si>
  <si>
    <t>North 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</si>
</sst>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37" x14ac:knownFonts="1">
    <font>
      <sz val="11"/>
      <color theme="1"/>
      <name val="Calibri"/>
      <family val="2"/>
      <scheme val="minor"/>
    </font>
    <font>
      <sz val="10"/>
      <name val="Arial"/>
      <family val="2"/>
    </font>
    <font>
      <b/>
      <sz val="9"/>
      <color indexed="81"/>
      <name val="Tahoma"/>
      <family val="2"/>
    </font>
    <font>
      <sz val="12"/>
      <name val="Arial"/>
      <family val="2"/>
    </font>
    <font>
      <b/>
      <i/>
      <sz val="10"/>
      <name val="Arial"/>
      <family val="2"/>
    </font>
    <font>
      <b/>
      <sz val="10"/>
      <name val="Arial"/>
      <family val="2"/>
    </font>
    <font>
      <u/>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libri Light"/>
      <family val="2"/>
      <scheme val="major"/>
    </font>
    <font>
      <b/>
      <sz val="11"/>
      <color theme="1"/>
      <name val="Calibri"/>
      <family val="2"/>
      <scheme val="minor"/>
    </font>
    <font>
      <sz val="11"/>
      <color rgb="FFFF0000"/>
      <name val="Calibri"/>
      <family val="2"/>
      <scheme val="minor"/>
    </font>
    <font>
      <sz val="11"/>
      <name val="Calibri"/>
      <family val="2"/>
      <scheme val="minor"/>
    </font>
    <font>
      <sz val="12"/>
      <color theme="1"/>
      <name val="Calibri"/>
      <family val="2"/>
      <scheme val="minor"/>
    </font>
    <font>
      <sz val="11"/>
      <color rgb="FF454545"/>
      <name val="Arial"/>
      <family val="2"/>
    </font>
    <font>
      <b/>
      <sz val="16"/>
      <color rgb="FF0081CC"/>
      <name val="Arial"/>
      <family val="2"/>
    </font>
    <font>
      <sz val="18"/>
      <color theme="1"/>
      <name val="Arial Black"/>
      <family val="2"/>
    </font>
    <font>
      <sz val="12"/>
      <color theme="1"/>
      <name val="Arial"/>
      <family val="2"/>
    </font>
    <font>
      <b/>
      <u/>
      <sz val="10"/>
      <color rgb="FF0081CC"/>
      <name val="Arial"/>
      <family val="2"/>
    </font>
    <font>
      <b/>
      <sz val="10"/>
      <color rgb="FF0081CC"/>
      <name val="Arial"/>
      <family val="2"/>
    </font>
    <font>
      <b/>
      <sz val="9"/>
      <color theme="1"/>
      <name val="Arial"/>
      <family val="2"/>
    </font>
    <font>
      <sz val="11"/>
      <color rgb="FF7030A0"/>
      <name val="Calibri"/>
      <family val="2"/>
      <scheme val="minor"/>
    </font>
    <font>
      <sz val="11"/>
      <color rgb="FFC00000"/>
      <name val="Calibri"/>
      <family val="2"/>
      <scheme val="minor"/>
    </font>
    <font>
      <sz val="11"/>
      <color theme="1"/>
      <name val="Calibri"/>
      <family val="2"/>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6" tint="0.79998168889431442"/>
        <bgColor indexed="64"/>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s>
  <borders count="35">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9" fillId="26" borderId="0" applyNumberFormat="0" applyBorder="0" applyAlignment="0" applyProtection="0"/>
    <xf numFmtId="0" fontId="10" fillId="27" borderId="9" applyNumberFormat="0" applyAlignment="0" applyProtection="0"/>
    <xf numFmtId="0" fontId="11" fillId="28" borderId="10" applyNumberFormat="0" applyAlignment="0" applyProtection="0"/>
    <xf numFmtId="0" fontId="12" fillId="0" borderId="0" applyNumberFormat="0" applyFill="0" applyBorder="0" applyAlignment="0" applyProtection="0"/>
    <xf numFmtId="0" fontId="13" fillId="29" borderId="0" applyNumberFormat="0" applyBorder="0" applyAlignment="0" applyProtection="0"/>
    <xf numFmtId="0" fontId="14" fillId="0" borderId="11" applyNumberFormat="0" applyFill="0" applyAlignment="0" applyProtection="0"/>
    <xf numFmtId="0" fontId="15" fillId="0" borderId="12" applyNumberFormat="0" applyFill="0" applyAlignment="0" applyProtection="0"/>
    <xf numFmtId="0" fontId="16" fillId="0" borderId="13" applyNumberFormat="0" applyFill="0" applyAlignment="0" applyProtection="0"/>
    <xf numFmtId="0" fontId="16"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30" borderId="9" applyNumberFormat="0" applyAlignment="0" applyProtection="0"/>
    <xf numFmtId="0" fontId="19" fillId="0" borderId="14" applyNumberFormat="0" applyFill="0" applyAlignment="0" applyProtection="0"/>
    <xf numFmtId="0" fontId="20" fillId="31" borderId="0" applyNumberFormat="0" applyBorder="0" applyAlignment="0" applyProtection="0"/>
    <xf numFmtId="0" fontId="1" fillId="0" borderId="0"/>
    <xf numFmtId="0" fontId="7" fillId="32" borderId="15" applyNumberFormat="0" applyFont="0" applyAlignment="0" applyProtection="0"/>
    <xf numFmtId="0" fontId="21" fillId="27" borderId="16" applyNumberFormat="0" applyAlignment="0" applyProtection="0"/>
    <xf numFmtId="0" fontId="22" fillId="0" borderId="0" applyNumberFormat="0" applyFill="0" applyBorder="0" applyAlignment="0" applyProtection="0"/>
    <xf numFmtId="0" fontId="23" fillId="0" borderId="17" applyNumberFormat="0" applyFill="0" applyAlignment="0" applyProtection="0"/>
    <xf numFmtId="0" fontId="24" fillId="0" borderId="0" applyNumberFormat="0" applyFill="0" applyBorder="0" applyAlignment="0" applyProtection="0"/>
  </cellStyleXfs>
  <cellXfs count="111">
    <xf numFmtId="0" fontId="0" fillId="0" borderId="0" xfId="0"/>
    <xf numFmtId="49" fontId="0" fillId="33" borderId="0" xfId="0" applyNumberFormat="1" applyFill="1"/>
    <xf numFmtId="0" fontId="25" fillId="34" borderId="0" xfId="0" applyFont="1" applyFill="1"/>
    <xf numFmtId="3" fontId="0" fillId="0" borderId="0" xfId="0" applyNumberFormat="1"/>
    <xf numFmtId="0" fontId="23" fillId="0" borderId="0" xfId="0" applyFont="1"/>
    <xf numFmtId="0" fontId="23" fillId="0" borderId="0" xfId="0" applyFont="1" applyAlignment="1">
      <alignment horizontal="center"/>
    </xf>
    <xf numFmtId="3" fontId="0" fillId="33" borderId="0" xfId="0" applyNumberFormat="1" applyFill="1"/>
    <xf numFmtId="164" fontId="0" fillId="33" borderId="0" xfId="0" applyNumberFormat="1" applyFill="1"/>
    <xf numFmtId="0" fontId="0" fillId="33" borderId="0" xfId="0" applyFill="1"/>
    <xf numFmtId="0" fontId="0" fillId="33" borderId="0" xfId="0" applyNumberFormat="1" applyFill="1"/>
    <xf numFmtId="0" fontId="0" fillId="0" borderId="0" xfId="0" applyNumberFormat="1"/>
    <xf numFmtId="164" fontId="0" fillId="0" borderId="0" xfId="0" applyNumberFormat="1"/>
    <xf numFmtId="0" fontId="0" fillId="0" borderId="0" xfId="0" applyFill="1"/>
    <xf numFmtId="164" fontId="0" fillId="0" borderId="0" xfId="0" applyNumberFormat="1" applyFill="1"/>
    <xf numFmtId="3" fontId="0" fillId="0" borderId="0" xfId="0" applyNumberFormat="1" applyFill="1"/>
    <xf numFmtId="0" fontId="0" fillId="34" borderId="0" xfId="0" applyFill="1"/>
    <xf numFmtId="3" fontId="0" fillId="34" borderId="0" xfId="0" applyNumberFormat="1" applyFill="1"/>
    <xf numFmtId="164" fontId="0" fillId="34" borderId="0" xfId="0" applyNumberFormat="1" applyFill="1"/>
    <xf numFmtId="3" fontId="25" fillId="34" borderId="0" xfId="0" applyNumberFormat="1" applyFont="1" applyFill="1"/>
    <xf numFmtId="164" fontId="25" fillId="34" borderId="0" xfId="0" applyNumberFormat="1" applyFont="1" applyFill="1"/>
    <xf numFmtId="0" fontId="25" fillId="0" borderId="0" xfId="0" applyFont="1" applyFill="1"/>
    <xf numFmtId="3" fontId="25" fillId="0" borderId="0" xfId="0" applyNumberFormat="1" applyFont="1" applyFill="1"/>
    <xf numFmtId="164" fontId="25" fillId="0" borderId="0" xfId="0" applyNumberFormat="1" applyFont="1" applyFill="1"/>
    <xf numFmtId="0" fontId="25" fillId="0" borderId="0" xfId="0" applyFont="1"/>
    <xf numFmtId="164" fontId="25" fillId="0" borderId="0" xfId="0" applyNumberFormat="1" applyFont="1"/>
    <xf numFmtId="3" fontId="25" fillId="0" borderId="0" xfId="0" applyNumberFormat="1" applyFont="1"/>
    <xf numFmtId="49" fontId="0" fillId="0" borderId="0" xfId="0" applyNumberFormat="1"/>
    <xf numFmtId="165" fontId="0" fillId="0" borderId="0" xfId="0" applyNumberFormat="1"/>
    <xf numFmtId="49" fontId="0" fillId="0" borderId="0" xfId="0" applyNumberFormat="1" applyAlignment="1">
      <alignment horizontal="right"/>
    </xf>
    <xf numFmtId="10" fontId="0" fillId="0" borderId="0" xfId="0" applyNumberFormat="1"/>
    <xf numFmtId="0" fontId="23" fillId="0" borderId="0" xfId="0" applyNumberFormat="1" applyFont="1"/>
    <xf numFmtId="49" fontId="0" fillId="33" borderId="0" xfId="0" applyNumberFormat="1" applyFill="1" applyAlignment="1">
      <alignment horizontal="right"/>
    </xf>
    <xf numFmtId="10" fontId="0" fillId="33" borderId="0" xfId="0" applyNumberFormat="1" applyFill="1"/>
    <xf numFmtId="49" fontId="0" fillId="35" borderId="0" xfId="0" applyNumberFormat="1" applyFill="1"/>
    <xf numFmtId="3" fontId="0" fillId="35" borderId="0" xfId="0" applyNumberFormat="1" applyFill="1"/>
    <xf numFmtId="0" fontId="0" fillId="35" borderId="0" xfId="0" applyFill="1"/>
    <xf numFmtId="0" fontId="0" fillId="35" borderId="0" xfId="0" applyNumberFormat="1" applyFill="1"/>
    <xf numFmtId="49" fontId="0" fillId="35" borderId="0" xfId="0" applyNumberFormat="1" applyFill="1" applyAlignment="1">
      <alignment horizontal="right"/>
    </xf>
    <xf numFmtId="10" fontId="0" fillId="35" borderId="0" xfId="0" applyNumberFormat="1" applyFill="1"/>
    <xf numFmtId="0" fontId="26" fillId="0" borderId="0" xfId="0" applyFont="1"/>
    <xf numFmtId="0" fontId="0" fillId="0" borderId="0" xfId="0" applyAlignment="1">
      <alignment horizontal="center"/>
    </xf>
    <xf numFmtId="0" fontId="0" fillId="0" borderId="0" xfId="0"/>
    <xf numFmtId="3" fontId="0" fillId="0" borderId="0" xfId="0" applyNumberFormat="1"/>
    <xf numFmtId="0" fontId="23" fillId="0" borderId="0" xfId="0" applyFont="1"/>
    <xf numFmtId="0" fontId="0" fillId="0" borderId="0" xfId="0" applyFont="1" applyAlignment="1">
      <alignment horizontal="left"/>
    </xf>
    <xf numFmtId="0" fontId="0" fillId="0" borderId="0" xfId="0"/>
    <xf numFmtId="3" fontId="0" fillId="0" borderId="0" xfId="0" applyNumberFormat="1"/>
    <xf numFmtId="0" fontId="23" fillId="0" borderId="0" xfId="0" applyFont="1"/>
    <xf numFmtId="0" fontId="27" fillId="0" borderId="0" xfId="0" applyFont="1"/>
    <xf numFmtId="0" fontId="0" fillId="0" borderId="0" xfId="0"/>
    <xf numFmtId="14" fontId="1" fillId="0" borderId="0" xfId="38" applyNumberFormat="1" applyBorder="1"/>
    <xf numFmtId="3" fontId="1" fillId="0" borderId="0" xfId="38" applyNumberFormat="1" applyBorder="1"/>
    <xf numFmtId="0" fontId="23" fillId="0" borderId="0" xfId="0" applyFont="1" applyBorder="1" applyAlignment="1">
      <alignment horizontal="center"/>
    </xf>
    <xf numFmtId="3" fontId="0" fillId="0" borderId="0" xfId="0" applyNumberFormat="1"/>
    <xf numFmtId="2" fontId="0" fillId="0" borderId="0" xfId="0" applyNumberFormat="1"/>
    <xf numFmtId="0" fontId="28" fillId="36" borderId="0" xfId="0" applyFont="1" applyFill="1" applyBorder="1"/>
    <xf numFmtId="0" fontId="0" fillId="36" borderId="0" xfId="0" applyFill="1" applyBorder="1"/>
    <xf numFmtId="0" fontId="29" fillId="36" borderId="0" xfId="0" applyFont="1" applyFill="1" applyBorder="1" applyAlignment="1">
      <alignment wrapText="1"/>
    </xf>
    <xf numFmtId="0" fontId="30" fillId="36" borderId="0" xfId="0" applyFont="1" applyFill="1" applyBorder="1"/>
    <xf numFmtId="49" fontId="1" fillId="36" borderId="0" xfId="0" applyNumberFormat="1" applyFont="1" applyFill="1" applyBorder="1"/>
    <xf numFmtId="0" fontId="4" fillId="36" borderId="1" xfId="0" applyFont="1" applyFill="1" applyBorder="1"/>
    <xf numFmtId="0" fontId="0" fillId="36" borderId="2" xfId="0" applyFill="1" applyBorder="1"/>
    <xf numFmtId="0" fontId="0" fillId="36" borderId="3" xfId="0" applyFill="1" applyBorder="1"/>
    <xf numFmtId="0" fontId="5" fillId="36" borderId="4" xfId="0" applyFont="1" applyFill="1" applyBorder="1"/>
    <xf numFmtId="0" fontId="5" fillId="36" borderId="0" xfId="0" applyFont="1" applyFill="1" applyBorder="1"/>
    <xf numFmtId="0" fontId="0" fillId="36" borderId="5" xfId="0" applyFill="1" applyBorder="1"/>
    <xf numFmtId="0" fontId="1" fillId="36" borderId="0" xfId="0" applyFont="1" applyFill="1" applyBorder="1"/>
    <xf numFmtId="0" fontId="31" fillId="36" borderId="4" xfId="34" applyFont="1" applyFill="1" applyBorder="1" applyAlignment="1" applyProtection="1"/>
    <xf numFmtId="0" fontId="32" fillId="36" borderId="0" xfId="0" applyFont="1" applyFill="1" applyBorder="1"/>
    <xf numFmtId="0" fontId="0" fillId="36" borderId="6" xfId="0" applyFill="1" applyBorder="1"/>
    <xf numFmtId="0" fontId="0" fillId="36" borderId="7" xfId="0" applyFill="1" applyBorder="1"/>
    <xf numFmtId="0" fontId="0" fillId="36" borderId="8" xfId="0" applyFill="1" applyBorder="1"/>
    <xf numFmtId="0" fontId="0" fillId="36" borderId="0" xfId="0" applyFill="1" applyBorder="1" applyAlignment="1">
      <alignment wrapText="1"/>
    </xf>
    <xf numFmtId="0" fontId="0" fillId="36" borderId="0" xfId="0" applyFill="1"/>
    <xf numFmtId="0" fontId="0" fillId="0" borderId="18" xfId="0" applyBorder="1"/>
    <xf numFmtId="3" fontId="0" fillId="0" borderId="18" xfId="0" applyNumberFormat="1" applyBorder="1"/>
    <xf numFmtId="0" fontId="0" fillId="0" borderId="19" xfId="0" applyBorder="1"/>
    <xf numFmtId="0" fontId="0" fillId="0" borderId="0" xfId="0" applyBorder="1"/>
    <xf numFmtId="3" fontId="0" fillId="0" borderId="0" xfId="0" applyNumberFormat="1" applyBorder="1"/>
    <xf numFmtId="0" fontId="0" fillId="0" borderId="20" xfId="0" applyBorder="1"/>
    <xf numFmtId="0" fontId="0" fillId="0" borderId="21" xfId="0" applyBorder="1"/>
    <xf numFmtId="0" fontId="0" fillId="0" borderId="22" xfId="0" applyBorder="1"/>
    <xf numFmtId="0" fontId="0" fillId="0" borderId="23" xfId="0" applyBorder="1"/>
    <xf numFmtId="0" fontId="23" fillId="0" borderId="0" xfId="0" applyFont="1" applyBorder="1"/>
    <xf numFmtId="0" fontId="0" fillId="0" borderId="24" xfId="0" applyBorder="1"/>
    <xf numFmtId="0" fontId="0" fillId="0" borderId="25" xfId="0" applyBorder="1"/>
    <xf numFmtId="0" fontId="0" fillId="0" borderId="26" xfId="0" applyBorder="1"/>
    <xf numFmtId="0" fontId="0" fillId="0" borderId="27" xfId="0" applyBorder="1"/>
    <xf numFmtId="0" fontId="23" fillId="0" borderId="28" xfId="0" applyFont="1" applyBorder="1"/>
    <xf numFmtId="0" fontId="0" fillId="0" borderId="29" xfId="0" applyBorder="1"/>
    <xf numFmtId="0" fontId="23" fillId="0" borderId="30" xfId="0" applyFont="1" applyBorder="1"/>
    <xf numFmtId="0" fontId="34" fillId="0" borderId="0" xfId="0" applyFont="1"/>
    <xf numFmtId="0" fontId="35" fillId="0" borderId="31" xfId="0" applyFont="1" applyBorder="1"/>
    <xf numFmtId="0" fontId="35" fillId="0" borderId="32" xfId="0" applyFont="1" applyBorder="1"/>
    <xf numFmtId="0" fontId="0" fillId="0" borderId="31" xfId="0" applyBorder="1"/>
    <xf numFmtId="3" fontId="0" fillId="0" borderId="32" xfId="0" applyNumberFormat="1" applyBorder="1"/>
    <xf numFmtId="0" fontId="0" fillId="0" borderId="33" xfId="0" applyBorder="1"/>
    <xf numFmtId="0" fontId="0" fillId="0" borderId="34" xfId="0" applyBorder="1"/>
    <xf numFmtId="0" fontId="23" fillId="0" borderId="18" xfId="0" applyFont="1" applyBorder="1"/>
    <xf numFmtId="0" fontId="23" fillId="0" borderId="18" xfId="0" applyFont="1" applyBorder="1" applyAlignment="1">
      <alignment wrapText="1"/>
    </xf>
    <xf numFmtId="0" fontId="0" fillId="0" borderId="18" xfId="0" applyBorder="1" applyAlignment="1">
      <alignment wrapText="1"/>
    </xf>
    <xf numFmtId="9" fontId="0" fillId="0" borderId="18" xfId="0" applyNumberFormat="1" applyBorder="1"/>
    <xf numFmtId="0" fontId="23" fillId="0" borderId="0" xfId="0" applyFont="1" applyBorder="1" applyAlignment="1">
      <alignment wrapText="1"/>
    </xf>
    <xf numFmtId="0" fontId="0" fillId="0" borderId="18" xfId="0" applyFill="1" applyBorder="1" applyAlignment="1">
      <alignment wrapText="1"/>
    </xf>
    <xf numFmtId="10" fontId="0" fillId="0" borderId="18" xfId="0" applyNumberFormat="1" applyBorder="1"/>
    <xf numFmtId="0" fontId="35" fillId="0" borderId="0" xfId="0" applyFont="1"/>
    <xf numFmtId="0" fontId="23" fillId="0" borderId="0" xfId="0" applyFont="1" applyAlignment="1"/>
    <xf numFmtId="0" fontId="23" fillId="0" borderId="0" xfId="0" applyFont="1" applyAlignment="1">
      <alignment horizontal="left"/>
    </xf>
    <xf numFmtId="0" fontId="3" fillId="36" borderId="0" xfId="0" applyFont="1" applyFill="1" applyAlignment="1">
      <alignment horizontal="left"/>
    </xf>
    <xf numFmtId="0" fontId="33" fillId="36" borderId="0" xfId="0" applyFont="1" applyFill="1" applyBorder="1" applyAlignment="1">
      <alignment horizontal="left" wrapText="1" indent="1"/>
    </xf>
    <xf numFmtId="0" fontId="1" fillId="36" borderId="0" xfId="0" applyFont="1" applyFill="1" applyBorder="1" applyAlignment="1">
      <alignment horizontal="left" vertical="top"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xr:uid="{00000000-0005-0000-0000-000026000000}"/>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Means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Visits</c:v>
          </c:tx>
          <c:spPr>
            <a:solidFill>
              <a:schemeClr val="accent1"/>
            </a:solidFill>
            <a:ln>
              <a:noFill/>
            </a:ln>
            <a:effectLst/>
          </c:spPr>
          <c:invertIfNegative val="0"/>
          <c:dLbls>
            <c:delete val="1"/>
          </c:dLbls>
          <c:cat>
            <c:strRef>
              <c:f>'Statistics 1'!$I$42:$I$45</c:f>
              <c:strCache>
                <c:ptCount val="4"/>
                <c:pt idx="0">
                  <c:v>Initial</c:v>
                </c:pt>
                <c:pt idx="1">
                  <c:v>Pre-Promotion</c:v>
                </c:pt>
                <c:pt idx="2">
                  <c:v>Promotion</c:v>
                </c:pt>
                <c:pt idx="3">
                  <c:v>Post-Promotion</c:v>
                </c:pt>
              </c:strCache>
            </c:strRef>
          </c:cat>
          <c:val>
            <c:numRef>
              <c:f>'Statistics 1'!$J$42:$J$45</c:f>
              <c:numCache>
                <c:formatCode>#,##0</c:formatCode>
                <c:ptCount val="4"/>
                <c:pt idx="0">
                  <c:v>1055.2142857142858</c:v>
                </c:pt>
                <c:pt idx="1">
                  <c:v>562.95238095238096</c:v>
                </c:pt>
                <c:pt idx="2" formatCode="General">
                  <c:v>1814.3529411764705</c:v>
                </c:pt>
                <c:pt idx="3">
                  <c:v>856.57142857142856</c:v>
                </c:pt>
              </c:numCache>
            </c:numRef>
          </c:val>
          <c:extLst>
            <c:ext xmlns:c16="http://schemas.microsoft.com/office/drawing/2014/chart" uri="{C3380CC4-5D6E-409C-BE32-E72D297353CC}">
              <c16:uniqueId val="{00000000-94BE-4D17-93A1-505F33C94A56}"/>
            </c:ext>
          </c:extLst>
        </c:ser>
        <c:ser>
          <c:idx val="1"/>
          <c:order val="1"/>
          <c:tx>
            <c:v>Unique visits</c:v>
          </c:tx>
          <c:spPr>
            <a:solidFill>
              <a:schemeClr val="accent2"/>
            </a:solidFill>
            <a:ln>
              <a:noFill/>
            </a:ln>
            <a:effectLst/>
          </c:spPr>
          <c:invertIfNegative val="0"/>
          <c:dLbls>
            <c:delete val="1"/>
          </c:dLbls>
          <c:cat>
            <c:strRef>
              <c:f>'Statistics 1'!$I$42:$I$45</c:f>
              <c:strCache>
                <c:ptCount val="4"/>
                <c:pt idx="0">
                  <c:v>Initial</c:v>
                </c:pt>
                <c:pt idx="1">
                  <c:v>Pre-Promotion</c:v>
                </c:pt>
                <c:pt idx="2">
                  <c:v>Promotion</c:v>
                </c:pt>
                <c:pt idx="3">
                  <c:v>Post-Promotion</c:v>
                </c:pt>
              </c:strCache>
            </c:strRef>
          </c:cat>
          <c:val>
            <c:numRef>
              <c:f>'Statistics 1'!$K$42:$K$45</c:f>
              <c:numCache>
                <c:formatCode>#,##0</c:formatCode>
                <c:ptCount val="4"/>
                <c:pt idx="0">
                  <c:v>975.92857142857144</c:v>
                </c:pt>
                <c:pt idx="1">
                  <c:v>516.80952380952385</c:v>
                </c:pt>
                <c:pt idx="2" formatCode="General">
                  <c:v>1738.8235294117646</c:v>
                </c:pt>
                <c:pt idx="3">
                  <c:v>800.78571428571433</c:v>
                </c:pt>
              </c:numCache>
            </c:numRef>
          </c:val>
          <c:extLst>
            <c:ext xmlns:c16="http://schemas.microsoft.com/office/drawing/2014/chart" uri="{C3380CC4-5D6E-409C-BE32-E72D297353CC}">
              <c16:uniqueId val="{00000001-94BE-4D17-93A1-505F33C94A56}"/>
            </c:ext>
          </c:extLst>
        </c:ser>
        <c:dLbls>
          <c:dLblPos val="outEnd"/>
          <c:showLegendKey val="0"/>
          <c:showVal val="1"/>
          <c:showCatName val="0"/>
          <c:showSerName val="0"/>
          <c:showPercent val="0"/>
          <c:showBubbleSize val="0"/>
        </c:dLbls>
        <c:gapWidth val="219"/>
        <c:overlap val="-27"/>
        <c:axId val="393159160"/>
        <c:axId val="393160472"/>
      </c:barChart>
      <c:catAx>
        <c:axId val="39315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60472"/>
        <c:crosses val="autoZero"/>
        <c:auto val="1"/>
        <c:lblAlgn val="ctr"/>
        <c:lblOffset val="100"/>
        <c:noMultiLvlLbl val="0"/>
      </c:catAx>
      <c:valAx>
        <c:axId val="393160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59160"/>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Means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Revenue ($)</c:v>
          </c:tx>
          <c:spPr>
            <a:solidFill>
              <a:schemeClr val="accent6">
                <a:lumMod val="75000"/>
              </a:schemeClr>
            </a:solidFill>
            <a:ln>
              <a:solidFill>
                <a:schemeClr val="accent6">
                  <a:lumMod val="75000"/>
                </a:schemeClr>
              </a:solidFill>
            </a:ln>
            <a:effectLst/>
          </c:spPr>
          <c:invertIfNegative val="0"/>
          <c:cat>
            <c:strRef>
              <c:f>'Statistics 1'!$I$42:$I$45</c:f>
              <c:strCache>
                <c:ptCount val="4"/>
                <c:pt idx="0">
                  <c:v>Initial</c:v>
                </c:pt>
                <c:pt idx="1">
                  <c:v>Pre-Promotion</c:v>
                </c:pt>
                <c:pt idx="2">
                  <c:v>Promotion</c:v>
                </c:pt>
                <c:pt idx="3">
                  <c:v>Post-Promotion</c:v>
                </c:pt>
              </c:strCache>
            </c:strRef>
          </c:cat>
          <c:val>
            <c:numRef>
              <c:f>'Statistics 1'!$L$42:$L$45</c:f>
              <c:numCache>
                <c:formatCode>#,##0</c:formatCode>
                <c:ptCount val="4"/>
                <c:pt idx="0">
                  <c:v>608250.12299999991</c:v>
                </c:pt>
                <c:pt idx="1">
                  <c:v>534313.51738095237</c:v>
                </c:pt>
                <c:pt idx="2" formatCode="General">
                  <c:v>456398.848</c:v>
                </c:pt>
                <c:pt idx="3">
                  <c:v>371728.01678571425</c:v>
                </c:pt>
              </c:numCache>
            </c:numRef>
          </c:val>
          <c:extLst>
            <c:ext xmlns:c16="http://schemas.microsoft.com/office/drawing/2014/chart" uri="{C3380CC4-5D6E-409C-BE32-E72D297353CC}">
              <c16:uniqueId val="{00000000-3F9D-4CEA-A18F-10C3F51FA315}"/>
            </c:ext>
          </c:extLst>
        </c:ser>
        <c:ser>
          <c:idx val="1"/>
          <c:order val="1"/>
          <c:tx>
            <c:v>Profits ($)</c:v>
          </c:tx>
          <c:spPr>
            <a:solidFill>
              <a:schemeClr val="accent3">
                <a:lumMod val="50000"/>
              </a:schemeClr>
            </a:solidFill>
            <a:ln>
              <a:noFill/>
            </a:ln>
            <a:effectLst/>
          </c:spPr>
          <c:invertIfNegative val="0"/>
          <c:cat>
            <c:strRef>
              <c:f>'Statistics 1'!$I$42:$I$45</c:f>
              <c:strCache>
                <c:ptCount val="4"/>
                <c:pt idx="0">
                  <c:v>Initial</c:v>
                </c:pt>
                <c:pt idx="1">
                  <c:v>Pre-Promotion</c:v>
                </c:pt>
                <c:pt idx="2">
                  <c:v>Promotion</c:v>
                </c:pt>
                <c:pt idx="3">
                  <c:v>Post-Promotion</c:v>
                </c:pt>
              </c:strCache>
            </c:strRef>
          </c:cat>
          <c:val>
            <c:numRef>
              <c:f>'Statistics 1'!$M$42:$M$45</c:f>
              <c:numCache>
                <c:formatCode>#,##0</c:formatCode>
                <c:ptCount val="4"/>
                <c:pt idx="0">
                  <c:v>200233.40714285712</c:v>
                </c:pt>
                <c:pt idx="1">
                  <c:v>159932.03333333333</c:v>
                </c:pt>
                <c:pt idx="2" formatCode="General">
                  <c:v>131929.90000000002</c:v>
                </c:pt>
                <c:pt idx="3">
                  <c:v>111045.82142857143</c:v>
                </c:pt>
              </c:numCache>
            </c:numRef>
          </c:val>
          <c:extLst>
            <c:ext xmlns:c16="http://schemas.microsoft.com/office/drawing/2014/chart" uri="{C3380CC4-5D6E-409C-BE32-E72D297353CC}">
              <c16:uniqueId val="{00000001-3F9D-4CEA-A18F-10C3F51FA315}"/>
            </c:ext>
          </c:extLst>
        </c:ser>
        <c:dLbls>
          <c:showLegendKey val="0"/>
          <c:showVal val="0"/>
          <c:showCatName val="0"/>
          <c:showSerName val="0"/>
          <c:showPercent val="0"/>
          <c:showBubbleSize val="0"/>
        </c:dLbls>
        <c:gapWidth val="219"/>
        <c:overlap val="-27"/>
        <c:axId val="392719136"/>
        <c:axId val="392714544"/>
      </c:barChart>
      <c:catAx>
        <c:axId val="39271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14544"/>
        <c:crosses val="autoZero"/>
        <c:auto val="1"/>
        <c:lblAlgn val="ctr"/>
        <c:lblOffset val="100"/>
        <c:noMultiLvlLbl val="0"/>
      </c:catAx>
      <c:valAx>
        <c:axId val="392714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1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Revenue vs Pounds sold</c:v>
          </c:tx>
          <c:spPr>
            <a:ln w="25400" cap="rnd">
              <a:noFill/>
              <a:round/>
            </a:ln>
            <a:effectLst/>
          </c:spPr>
          <c:marker>
            <c:symbol val="circle"/>
            <c:size val="5"/>
            <c:spPr>
              <a:solidFill>
                <a:schemeClr val="accent1"/>
              </a:solidFill>
              <a:ln w="9525">
                <a:solidFill>
                  <a:schemeClr val="accent1"/>
                </a:solidFill>
              </a:ln>
              <a:effectLst/>
            </c:spPr>
          </c:marker>
          <c:xVal>
            <c:numRef>
              <c:f>'Statistics 1'!$F$4:$F$69</c:f>
              <c:numCache>
                <c:formatCode>#,##0</c:formatCode>
                <c:ptCount val="66"/>
                <c:pt idx="0">
                  <c:v>16585.183000000001</c:v>
                </c:pt>
                <c:pt idx="1">
                  <c:v>18906.38</c:v>
                </c:pt>
                <c:pt idx="2">
                  <c:v>28052.924000000003</c:v>
                </c:pt>
                <c:pt idx="3">
                  <c:v>19382.312000000002</c:v>
                </c:pt>
                <c:pt idx="4">
                  <c:v>24274.249</c:v>
                </c:pt>
                <c:pt idx="5">
                  <c:v>15308.720999999998</c:v>
                </c:pt>
                <c:pt idx="6">
                  <c:v>8633.0589999999993</c:v>
                </c:pt>
                <c:pt idx="7">
                  <c:v>17216.342000000001</c:v>
                </c:pt>
                <c:pt idx="8">
                  <c:v>17308.566999999999</c:v>
                </c:pt>
                <c:pt idx="9">
                  <c:v>24571.171000000002</c:v>
                </c:pt>
                <c:pt idx="10">
                  <c:v>14389.768999999998</c:v>
                </c:pt>
                <c:pt idx="11">
                  <c:v>17230.825999999997</c:v>
                </c:pt>
                <c:pt idx="12">
                  <c:v>13801.993999999999</c:v>
                </c:pt>
                <c:pt idx="13">
                  <c:v>26652.702000000001</c:v>
                </c:pt>
                <c:pt idx="14">
                  <c:v>12402.825999999999</c:v>
                </c:pt>
                <c:pt idx="15">
                  <c:v>11695.439</c:v>
                </c:pt>
                <c:pt idx="16">
                  <c:v>26362.019</c:v>
                </c:pt>
                <c:pt idx="17">
                  <c:v>15771.648000000001</c:v>
                </c:pt>
                <c:pt idx="18">
                  <c:v>31968.975999999999</c:v>
                </c:pt>
                <c:pt idx="19">
                  <c:v>15531.267999999998</c:v>
                </c:pt>
                <c:pt idx="20">
                  <c:v>19734.212</c:v>
                </c:pt>
                <c:pt idx="21">
                  <c:v>17192.881999999998</c:v>
                </c:pt>
                <c:pt idx="22">
                  <c:v>22591.282999999999</c:v>
                </c:pt>
                <c:pt idx="23">
                  <c:v>8992.4220000000005</c:v>
                </c:pt>
                <c:pt idx="24">
                  <c:v>19104.311000000002</c:v>
                </c:pt>
                <c:pt idx="25">
                  <c:v>21454.986000000001</c:v>
                </c:pt>
                <c:pt idx="26">
                  <c:v>18783.758999999998</c:v>
                </c:pt>
                <c:pt idx="27">
                  <c:v>14298.02</c:v>
                </c:pt>
                <c:pt idx="28">
                  <c:v>17215.118000000002</c:v>
                </c:pt>
                <c:pt idx="29">
                  <c:v>27256.949999999997</c:v>
                </c:pt>
                <c:pt idx="30">
                  <c:v>11292.471</c:v>
                </c:pt>
                <c:pt idx="31">
                  <c:v>20147.787999999997</c:v>
                </c:pt>
                <c:pt idx="32">
                  <c:v>16453.806999999997</c:v>
                </c:pt>
                <c:pt idx="33">
                  <c:v>12702.587</c:v>
                </c:pt>
                <c:pt idx="34">
                  <c:v>26303.487999999998</c:v>
                </c:pt>
                <c:pt idx="35">
                  <c:v>22198.855</c:v>
                </c:pt>
                <c:pt idx="36">
                  <c:v>16535.151999999998</c:v>
                </c:pt>
                <c:pt idx="37">
                  <c:v>7814.05</c:v>
                </c:pt>
                <c:pt idx="38">
                  <c:v>28041.312999999998</c:v>
                </c:pt>
                <c:pt idx="39">
                  <c:v>31496.256999999998</c:v>
                </c:pt>
                <c:pt idx="40">
                  <c:v>10181.385</c:v>
                </c:pt>
                <c:pt idx="41">
                  <c:v>9727.1790000000001</c:v>
                </c:pt>
                <c:pt idx="42">
                  <c:v>18323.313999999998</c:v>
                </c:pt>
                <c:pt idx="43">
                  <c:v>17299.115000000005</c:v>
                </c:pt>
                <c:pt idx="44">
                  <c:v>13862.037999999999</c:v>
                </c:pt>
                <c:pt idx="45">
                  <c:v>19006.917999999998</c:v>
                </c:pt>
                <c:pt idx="46">
                  <c:v>23283.777999999998</c:v>
                </c:pt>
                <c:pt idx="47">
                  <c:v>17374.424999999999</c:v>
                </c:pt>
                <c:pt idx="48">
                  <c:v>18194.93</c:v>
                </c:pt>
                <c:pt idx="49">
                  <c:v>9176.3790000000008</c:v>
                </c:pt>
                <c:pt idx="50">
                  <c:v>12880.985000000002</c:v>
                </c:pt>
                <c:pt idx="51">
                  <c:v>15523.618</c:v>
                </c:pt>
                <c:pt idx="52">
                  <c:v>15406.284</c:v>
                </c:pt>
                <c:pt idx="53">
                  <c:v>14535.714</c:v>
                </c:pt>
                <c:pt idx="54">
                  <c:v>10397.183000000001</c:v>
                </c:pt>
                <c:pt idx="55">
                  <c:v>11054.216</c:v>
                </c:pt>
                <c:pt idx="56">
                  <c:v>17854.912999999997</c:v>
                </c:pt>
                <c:pt idx="57">
                  <c:v>7197.1539999999995</c:v>
                </c:pt>
                <c:pt idx="58">
                  <c:v>3825.748</c:v>
                </c:pt>
                <c:pt idx="59">
                  <c:v>22820.647000000001</c:v>
                </c:pt>
                <c:pt idx="60">
                  <c:v>12758.074999999999</c:v>
                </c:pt>
                <c:pt idx="61">
                  <c:v>22324.756999999998</c:v>
                </c:pt>
                <c:pt idx="62">
                  <c:v>18565.903999999999</c:v>
                </c:pt>
                <c:pt idx="63">
                  <c:v>12294.4</c:v>
                </c:pt>
                <c:pt idx="64">
                  <c:v>11292.504999999999</c:v>
                </c:pt>
                <c:pt idx="65">
                  <c:v>23761.613999999998</c:v>
                </c:pt>
              </c:numCache>
            </c:numRef>
          </c:xVal>
          <c:yVal>
            <c:numRef>
              <c:f>'Statistics 1'!$D$4:$D$69</c:f>
              <c:numCache>
                <c:formatCode>"$"#,##0</c:formatCode>
                <c:ptCount val="66"/>
                <c:pt idx="0">
                  <c:v>480728.00599999999</c:v>
                </c:pt>
                <c:pt idx="1">
                  <c:v>641155.47600000002</c:v>
                </c:pt>
                <c:pt idx="2">
                  <c:v>890076.65</c:v>
                </c:pt>
                <c:pt idx="3">
                  <c:v>552673.97799999989</c:v>
                </c:pt>
                <c:pt idx="4">
                  <c:v>750776.98400000005</c:v>
                </c:pt>
                <c:pt idx="5">
                  <c:v>553054.69299999997</c:v>
                </c:pt>
                <c:pt idx="6">
                  <c:v>274567.61199999996</c:v>
                </c:pt>
                <c:pt idx="7">
                  <c:v>619284.63600000006</c:v>
                </c:pt>
                <c:pt idx="8">
                  <c:v>674484.58799999999</c:v>
                </c:pt>
                <c:pt idx="9">
                  <c:v>762559.12300000002</c:v>
                </c:pt>
                <c:pt idx="10">
                  <c:v>479084.17399999994</c:v>
                </c:pt>
                <c:pt idx="11">
                  <c:v>528270.7159999999</c:v>
                </c:pt>
                <c:pt idx="12">
                  <c:v>540675.97299999988</c:v>
                </c:pt>
                <c:pt idx="13">
                  <c:v>768109.11300000001</c:v>
                </c:pt>
                <c:pt idx="14">
                  <c:v>403820.10800000001</c:v>
                </c:pt>
                <c:pt idx="15">
                  <c:v>388745.03499999997</c:v>
                </c:pt>
                <c:pt idx="16">
                  <c:v>622367.2969999999</c:v>
                </c:pt>
                <c:pt idx="17">
                  <c:v>456011.80799999996</c:v>
                </c:pt>
                <c:pt idx="18">
                  <c:v>951216.16399999999</c:v>
                </c:pt>
                <c:pt idx="19">
                  <c:v>534541.67599999998</c:v>
                </c:pt>
                <c:pt idx="20">
                  <c:v>537651.89399999985</c:v>
                </c:pt>
                <c:pt idx="21">
                  <c:v>623710.09299999999</c:v>
                </c:pt>
                <c:pt idx="22">
                  <c:v>764838.99300000002</c:v>
                </c:pt>
                <c:pt idx="23">
                  <c:v>315647.109</c:v>
                </c:pt>
                <c:pt idx="24">
                  <c:v>610984.65799999994</c:v>
                </c:pt>
                <c:pt idx="25">
                  <c:v>563524.68699999992</c:v>
                </c:pt>
                <c:pt idx="26">
                  <c:v>555497.23600000003</c:v>
                </c:pt>
                <c:pt idx="27">
                  <c:v>432657.446</c:v>
                </c:pt>
                <c:pt idx="28">
                  <c:v>488985.67099999997</c:v>
                </c:pt>
                <c:pt idx="29">
                  <c:v>689428.11499999987</c:v>
                </c:pt>
                <c:pt idx="30">
                  <c:v>343105.08400000003</c:v>
                </c:pt>
                <c:pt idx="31">
                  <c:v>605155.42599999998</c:v>
                </c:pt>
                <c:pt idx="32">
                  <c:v>407276.99</c:v>
                </c:pt>
                <c:pt idx="33">
                  <c:v>405484.23799999995</c:v>
                </c:pt>
                <c:pt idx="34">
                  <c:v>519934.13700000005</c:v>
                </c:pt>
                <c:pt idx="35">
                  <c:v>614454.69800000009</c:v>
                </c:pt>
                <c:pt idx="36">
                  <c:v>516269.92300000001</c:v>
                </c:pt>
                <c:pt idx="37">
                  <c:v>297812.74900000001</c:v>
                </c:pt>
                <c:pt idx="38">
                  <c:v>692677.08699999994</c:v>
                </c:pt>
                <c:pt idx="39">
                  <c:v>897163.71199999994</c:v>
                </c:pt>
                <c:pt idx="40">
                  <c:v>417727.33199999999</c:v>
                </c:pt>
                <c:pt idx="41">
                  <c:v>326968.75199999998</c:v>
                </c:pt>
                <c:pt idx="42">
                  <c:v>326482.16100000002</c:v>
                </c:pt>
                <c:pt idx="43">
                  <c:v>508026.89499999996</c:v>
                </c:pt>
                <c:pt idx="44">
                  <c:v>413937.07999999996</c:v>
                </c:pt>
                <c:pt idx="45">
                  <c:v>422487.91</c:v>
                </c:pt>
                <c:pt idx="46">
                  <c:v>376751.076</c:v>
                </c:pt>
                <c:pt idx="47">
                  <c:v>410241.17799999996</c:v>
                </c:pt>
                <c:pt idx="48">
                  <c:v>549750.11400000006</c:v>
                </c:pt>
                <c:pt idx="49">
                  <c:v>268159.51300000004</c:v>
                </c:pt>
                <c:pt idx="50">
                  <c:v>322730.19300000003</c:v>
                </c:pt>
                <c:pt idx="51">
                  <c:v>397140.04299999995</c:v>
                </c:pt>
                <c:pt idx="52">
                  <c:v>370914.26199999999</c:v>
                </c:pt>
                <c:pt idx="53">
                  <c:v>299424.67199999996</c:v>
                </c:pt>
                <c:pt idx="54">
                  <c:v>297325.95399999997</c:v>
                </c:pt>
                <c:pt idx="55">
                  <c:v>336761.5849999999</c:v>
                </c:pt>
                <c:pt idx="56">
                  <c:v>419302.31400000001</c:v>
                </c:pt>
                <c:pt idx="57">
                  <c:v>191171.579</c:v>
                </c:pt>
                <c:pt idx="58">
                  <c:v>133966.902</c:v>
                </c:pt>
                <c:pt idx="59">
                  <c:v>615712.78299999994</c:v>
                </c:pt>
                <c:pt idx="60">
                  <c:v>360032.59600000002</c:v>
                </c:pt>
                <c:pt idx="61">
                  <c:v>573918.45299999998</c:v>
                </c:pt>
                <c:pt idx="62">
                  <c:v>397550.1</c:v>
                </c:pt>
                <c:pt idx="63">
                  <c:v>282044.85799999995</c:v>
                </c:pt>
                <c:pt idx="64">
                  <c:v>310116.00599999999</c:v>
                </c:pt>
                <c:pt idx="65">
                  <c:v>615950.17099999997</c:v>
                </c:pt>
              </c:numCache>
            </c:numRef>
          </c:yVal>
          <c:smooth val="0"/>
          <c:extLst>
            <c:ext xmlns:c16="http://schemas.microsoft.com/office/drawing/2014/chart" uri="{C3380CC4-5D6E-409C-BE32-E72D297353CC}">
              <c16:uniqueId val="{00000000-3C34-4262-9913-6F39F6A79A92}"/>
            </c:ext>
          </c:extLst>
        </c:ser>
        <c:dLbls>
          <c:showLegendKey val="0"/>
          <c:showVal val="0"/>
          <c:showCatName val="0"/>
          <c:showSerName val="0"/>
          <c:showPercent val="0"/>
          <c:showBubbleSize val="0"/>
        </c:dLbls>
        <c:axId val="392929784"/>
        <c:axId val="392935360"/>
      </c:scatterChart>
      <c:valAx>
        <c:axId val="3929297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935360"/>
        <c:crosses val="autoZero"/>
        <c:crossBetween val="midCat"/>
      </c:valAx>
      <c:valAx>
        <c:axId val="392935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929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vs Visits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'Statistics 1'!$B$4:$B$69</c:f>
              <c:numCache>
                <c:formatCode>#,##0</c:formatCode>
                <c:ptCount val="66"/>
                <c:pt idx="0">
                  <c:v>1632</c:v>
                </c:pt>
                <c:pt idx="1">
                  <c:v>1580</c:v>
                </c:pt>
                <c:pt idx="2">
                  <c:v>1441</c:v>
                </c:pt>
                <c:pt idx="3">
                  <c:v>1452</c:v>
                </c:pt>
                <c:pt idx="4">
                  <c:v>1339</c:v>
                </c:pt>
                <c:pt idx="5" formatCode="General">
                  <c:v>892</c:v>
                </c:pt>
                <c:pt idx="6" formatCode="General">
                  <c:v>797</c:v>
                </c:pt>
                <c:pt idx="7" formatCode="General">
                  <c:v>744</c:v>
                </c:pt>
                <c:pt idx="8">
                  <c:v>1044</c:v>
                </c:pt>
                <c:pt idx="9" formatCode="General">
                  <c:v>906</c:v>
                </c:pt>
                <c:pt idx="10" formatCode="General">
                  <c:v>849</c:v>
                </c:pt>
                <c:pt idx="11" formatCode="General">
                  <c:v>737</c:v>
                </c:pt>
                <c:pt idx="12" formatCode="General">
                  <c:v>734</c:v>
                </c:pt>
                <c:pt idx="13" formatCode="General">
                  <c:v>626</c:v>
                </c:pt>
                <c:pt idx="14" formatCode="General">
                  <c:v>577</c:v>
                </c:pt>
                <c:pt idx="15" formatCode="General">
                  <c:v>562</c:v>
                </c:pt>
                <c:pt idx="16" formatCode="General">
                  <c:v>563</c:v>
                </c:pt>
                <c:pt idx="17" formatCode="General">
                  <c:v>652</c:v>
                </c:pt>
                <c:pt idx="18" formatCode="General">
                  <c:v>611</c:v>
                </c:pt>
                <c:pt idx="19" formatCode="General">
                  <c:v>561</c:v>
                </c:pt>
                <c:pt idx="20" formatCode="General">
                  <c:v>558</c:v>
                </c:pt>
                <c:pt idx="21" formatCode="General">
                  <c:v>570</c:v>
                </c:pt>
                <c:pt idx="22" formatCode="General">
                  <c:v>551</c:v>
                </c:pt>
                <c:pt idx="23" formatCode="General">
                  <c:v>537</c:v>
                </c:pt>
                <c:pt idx="24" formatCode="General">
                  <c:v>543</c:v>
                </c:pt>
                <c:pt idx="25" formatCode="General">
                  <c:v>558</c:v>
                </c:pt>
                <c:pt idx="26" formatCode="General">
                  <c:v>536</c:v>
                </c:pt>
                <c:pt idx="27" formatCode="General">
                  <c:v>549</c:v>
                </c:pt>
                <c:pt idx="28" formatCode="General">
                  <c:v>545</c:v>
                </c:pt>
                <c:pt idx="29" formatCode="General">
                  <c:v>591</c:v>
                </c:pt>
                <c:pt idx="30" formatCode="General">
                  <c:v>383</c:v>
                </c:pt>
                <c:pt idx="31" formatCode="General">
                  <c:v>402</c:v>
                </c:pt>
                <c:pt idx="32" formatCode="General">
                  <c:v>547</c:v>
                </c:pt>
                <c:pt idx="33" formatCode="General">
                  <c:v>631</c:v>
                </c:pt>
                <c:pt idx="34" formatCode="General">
                  <c:v>795</c:v>
                </c:pt>
                <c:pt idx="35">
                  <c:v>1000</c:v>
                </c:pt>
                <c:pt idx="36">
                  <c:v>1207</c:v>
                </c:pt>
                <c:pt idx="37">
                  <c:v>2317</c:v>
                </c:pt>
                <c:pt idx="38">
                  <c:v>2013</c:v>
                </c:pt>
                <c:pt idx="39">
                  <c:v>2324</c:v>
                </c:pt>
                <c:pt idx="40">
                  <c:v>3726</c:v>
                </c:pt>
                <c:pt idx="41">
                  <c:v>2563</c:v>
                </c:pt>
                <c:pt idx="42">
                  <c:v>3006</c:v>
                </c:pt>
                <c:pt idx="43">
                  <c:v>1663</c:v>
                </c:pt>
                <c:pt idx="44">
                  <c:v>1779</c:v>
                </c:pt>
                <c:pt idx="45">
                  <c:v>1086</c:v>
                </c:pt>
                <c:pt idx="46">
                  <c:v>1231</c:v>
                </c:pt>
                <c:pt idx="47">
                  <c:v>1248</c:v>
                </c:pt>
                <c:pt idx="48">
                  <c:v>1674</c:v>
                </c:pt>
                <c:pt idx="49">
                  <c:v>1514</c:v>
                </c:pt>
                <c:pt idx="50">
                  <c:v>1302</c:v>
                </c:pt>
                <c:pt idx="51">
                  <c:v>1191</c:v>
                </c:pt>
                <c:pt idx="52" formatCode="General">
                  <c:v>957</c:v>
                </c:pt>
                <c:pt idx="53" formatCode="General">
                  <c:v>963</c:v>
                </c:pt>
                <c:pt idx="54" formatCode="General">
                  <c:v>882</c:v>
                </c:pt>
                <c:pt idx="55" formatCode="General">
                  <c:v>942</c:v>
                </c:pt>
                <c:pt idx="56" formatCode="General">
                  <c:v>835</c:v>
                </c:pt>
                <c:pt idx="57" formatCode="General">
                  <c:v>802</c:v>
                </c:pt>
                <c:pt idx="58" formatCode="General">
                  <c:v>806</c:v>
                </c:pt>
                <c:pt idx="59" formatCode="General">
                  <c:v>900</c:v>
                </c:pt>
                <c:pt idx="60" formatCode="General">
                  <c:v>860</c:v>
                </c:pt>
                <c:pt idx="61" formatCode="General">
                  <c:v>924</c:v>
                </c:pt>
                <c:pt idx="62" formatCode="General">
                  <c:v>792</c:v>
                </c:pt>
                <c:pt idx="63" formatCode="General">
                  <c:v>781</c:v>
                </c:pt>
                <c:pt idx="64" formatCode="General">
                  <c:v>776</c:v>
                </c:pt>
                <c:pt idx="65" formatCode="General">
                  <c:v>772</c:v>
                </c:pt>
              </c:numCache>
            </c:numRef>
          </c:xVal>
          <c:yVal>
            <c:numRef>
              <c:f>'Statistics 1'!$D$4:$D$69</c:f>
              <c:numCache>
                <c:formatCode>"$"#,##0</c:formatCode>
                <c:ptCount val="66"/>
                <c:pt idx="0">
                  <c:v>480728.00599999999</c:v>
                </c:pt>
                <c:pt idx="1">
                  <c:v>641155.47600000002</c:v>
                </c:pt>
                <c:pt idx="2">
                  <c:v>890076.65</c:v>
                </c:pt>
                <c:pt idx="3">
                  <c:v>552673.97799999989</c:v>
                </c:pt>
                <c:pt idx="4">
                  <c:v>750776.98400000005</c:v>
                </c:pt>
                <c:pt idx="5">
                  <c:v>553054.69299999997</c:v>
                </c:pt>
                <c:pt idx="6">
                  <c:v>274567.61199999996</c:v>
                </c:pt>
                <c:pt idx="7">
                  <c:v>619284.63600000006</c:v>
                </c:pt>
                <c:pt idx="8">
                  <c:v>674484.58799999999</c:v>
                </c:pt>
                <c:pt idx="9">
                  <c:v>762559.12300000002</c:v>
                </c:pt>
                <c:pt idx="10">
                  <c:v>479084.17399999994</c:v>
                </c:pt>
                <c:pt idx="11">
                  <c:v>528270.7159999999</c:v>
                </c:pt>
                <c:pt idx="12">
                  <c:v>540675.97299999988</c:v>
                </c:pt>
                <c:pt idx="13">
                  <c:v>768109.11300000001</c:v>
                </c:pt>
                <c:pt idx="14">
                  <c:v>403820.10800000001</c:v>
                </c:pt>
                <c:pt idx="15">
                  <c:v>388745.03499999997</c:v>
                </c:pt>
                <c:pt idx="16">
                  <c:v>622367.2969999999</c:v>
                </c:pt>
                <c:pt idx="17">
                  <c:v>456011.80799999996</c:v>
                </c:pt>
                <c:pt idx="18">
                  <c:v>951216.16399999999</c:v>
                </c:pt>
                <c:pt idx="19">
                  <c:v>534541.67599999998</c:v>
                </c:pt>
                <c:pt idx="20">
                  <c:v>537651.89399999985</c:v>
                </c:pt>
                <c:pt idx="21">
                  <c:v>623710.09299999999</c:v>
                </c:pt>
                <c:pt idx="22">
                  <c:v>764838.99300000002</c:v>
                </c:pt>
                <c:pt idx="23">
                  <c:v>315647.109</c:v>
                </c:pt>
                <c:pt idx="24">
                  <c:v>610984.65799999994</c:v>
                </c:pt>
                <c:pt idx="25">
                  <c:v>563524.68699999992</c:v>
                </c:pt>
                <c:pt idx="26">
                  <c:v>555497.23600000003</c:v>
                </c:pt>
                <c:pt idx="27">
                  <c:v>432657.446</c:v>
                </c:pt>
                <c:pt idx="28">
                  <c:v>488985.67099999997</c:v>
                </c:pt>
                <c:pt idx="29">
                  <c:v>689428.11499999987</c:v>
                </c:pt>
                <c:pt idx="30">
                  <c:v>343105.08400000003</c:v>
                </c:pt>
                <c:pt idx="31">
                  <c:v>605155.42599999998</c:v>
                </c:pt>
                <c:pt idx="32">
                  <c:v>407276.99</c:v>
                </c:pt>
                <c:pt idx="33">
                  <c:v>405484.23799999995</c:v>
                </c:pt>
                <c:pt idx="34">
                  <c:v>519934.13700000005</c:v>
                </c:pt>
                <c:pt idx="35">
                  <c:v>614454.69800000009</c:v>
                </c:pt>
                <c:pt idx="36">
                  <c:v>516269.92300000001</c:v>
                </c:pt>
                <c:pt idx="37">
                  <c:v>297812.74900000001</c:v>
                </c:pt>
                <c:pt idx="38">
                  <c:v>692677.08699999994</c:v>
                </c:pt>
                <c:pt idx="39">
                  <c:v>897163.71199999994</c:v>
                </c:pt>
                <c:pt idx="40">
                  <c:v>417727.33199999999</c:v>
                </c:pt>
                <c:pt idx="41">
                  <c:v>326968.75199999998</c:v>
                </c:pt>
                <c:pt idx="42">
                  <c:v>326482.16100000002</c:v>
                </c:pt>
                <c:pt idx="43">
                  <c:v>508026.89499999996</c:v>
                </c:pt>
                <c:pt idx="44">
                  <c:v>413937.07999999996</c:v>
                </c:pt>
                <c:pt idx="45">
                  <c:v>422487.91</c:v>
                </c:pt>
                <c:pt idx="46">
                  <c:v>376751.076</c:v>
                </c:pt>
                <c:pt idx="47">
                  <c:v>410241.17799999996</c:v>
                </c:pt>
                <c:pt idx="48">
                  <c:v>549750.11400000006</c:v>
                </c:pt>
                <c:pt idx="49">
                  <c:v>268159.51300000004</c:v>
                </c:pt>
                <c:pt idx="50">
                  <c:v>322730.19300000003</c:v>
                </c:pt>
                <c:pt idx="51">
                  <c:v>397140.04299999995</c:v>
                </c:pt>
                <c:pt idx="52">
                  <c:v>370914.26199999999</c:v>
                </c:pt>
                <c:pt idx="53">
                  <c:v>299424.67199999996</c:v>
                </c:pt>
                <c:pt idx="54">
                  <c:v>297325.95399999997</c:v>
                </c:pt>
                <c:pt idx="55">
                  <c:v>336761.5849999999</c:v>
                </c:pt>
                <c:pt idx="56">
                  <c:v>419302.31400000001</c:v>
                </c:pt>
                <c:pt idx="57">
                  <c:v>191171.579</c:v>
                </c:pt>
                <c:pt idx="58">
                  <c:v>133966.902</c:v>
                </c:pt>
                <c:pt idx="59">
                  <c:v>615712.78299999994</c:v>
                </c:pt>
                <c:pt idx="60">
                  <c:v>360032.59600000002</c:v>
                </c:pt>
                <c:pt idx="61">
                  <c:v>573918.45299999998</c:v>
                </c:pt>
                <c:pt idx="62">
                  <c:v>397550.1</c:v>
                </c:pt>
                <c:pt idx="63">
                  <c:v>282044.85799999995</c:v>
                </c:pt>
                <c:pt idx="64">
                  <c:v>310116.00599999999</c:v>
                </c:pt>
                <c:pt idx="65">
                  <c:v>615950.17099999997</c:v>
                </c:pt>
              </c:numCache>
            </c:numRef>
          </c:yVal>
          <c:smooth val="0"/>
          <c:extLst>
            <c:ext xmlns:c16="http://schemas.microsoft.com/office/drawing/2014/chart" uri="{C3380CC4-5D6E-409C-BE32-E72D297353CC}">
              <c16:uniqueId val="{00000000-E121-4DF4-9C8C-392BEFDA000F}"/>
            </c:ext>
          </c:extLst>
        </c:ser>
        <c:dLbls>
          <c:showLegendKey val="0"/>
          <c:showVal val="0"/>
          <c:showCatName val="0"/>
          <c:showSerName val="0"/>
          <c:showPercent val="0"/>
          <c:showBubbleSize val="0"/>
        </c:dLbls>
        <c:axId val="378032192"/>
        <c:axId val="378034816"/>
      </c:scatterChart>
      <c:valAx>
        <c:axId val="3780321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034816"/>
        <c:crosses val="autoZero"/>
        <c:crossBetween val="midCat"/>
      </c:valAx>
      <c:valAx>
        <c:axId val="378034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03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Traffic sources Proportion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A5-4687-93B8-8C73B49C5D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A5-4687-93B8-8C73B49C5D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A5-4687-93B8-8C73B49C5D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A5-4687-93B8-8C73B49C5D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'For PPT'!$J$14:$J$17</c:f>
              <c:strCache>
                <c:ptCount val="4"/>
                <c:pt idx="0">
                  <c:v>Referring Sites</c:v>
                </c:pt>
                <c:pt idx="1">
                  <c:v>Search Engines</c:v>
                </c:pt>
                <c:pt idx="2">
                  <c:v>Direct Traffic</c:v>
                </c:pt>
                <c:pt idx="3">
                  <c:v>Other</c:v>
                </c:pt>
              </c:strCache>
            </c:strRef>
          </c:cat>
          <c:val>
            <c:numRef>
              <c:f>'For PPT'!$L$14:$L$17</c:f>
              <c:numCache>
                <c:formatCode>General</c:formatCode>
                <c:ptCount val="4"/>
                <c:pt idx="0">
                  <c:v>55.816566087194488</c:v>
                </c:pt>
                <c:pt idx="1">
                  <c:v>30.194005559476317</c:v>
                </c:pt>
                <c:pt idx="2">
                  <c:v>13.983667237977274</c:v>
                </c:pt>
                <c:pt idx="3">
                  <c:v>5.7611153519321343E-3</c:v>
                </c:pt>
              </c:numCache>
            </c:numRef>
          </c:val>
          <c:extLst>
            <c:ext xmlns:c16="http://schemas.microsoft.com/office/drawing/2014/chart" uri="{C3380CC4-5D6E-409C-BE32-E72D297353CC}">
              <c16:uniqueId val="{00000000-3AD5-4392-8B61-37BD4E2F8BC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Lbs</a:t>
            </a:r>
            <a:r>
              <a:rPr lang="en-IN" baseline="0"/>
              <a:t> sold vs Interested people</a:t>
            </a:r>
            <a:endParaRPr lang="en-IN"/>
          </a:p>
        </c:rich>
      </c:tx>
      <c:layout>
        <c:manualLayout>
          <c:xMode val="edge"/>
          <c:yMode val="edge"/>
          <c:x val="0.21970822397200349"/>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'For PPT'!$G$3:$G$68</c:f>
              <c:numCache>
                <c:formatCode>#,##0</c:formatCode>
                <c:ptCount val="66"/>
                <c:pt idx="0">
                  <c:v>446.0256</c:v>
                </c:pt>
                <c:pt idx="1">
                  <c:v>386.94200000000001</c:v>
                </c:pt>
                <c:pt idx="2">
                  <c:v>374.94819999999999</c:v>
                </c:pt>
                <c:pt idx="3">
                  <c:v>383.03760000000005</c:v>
                </c:pt>
                <c:pt idx="4">
                  <c:v>316.00399999999996</c:v>
                </c:pt>
                <c:pt idx="5">
                  <c:v>235.04199999999997</c:v>
                </c:pt>
                <c:pt idx="6">
                  <c:v>307.00439999999998</c:v>
                </c:pt>
                <c:pt idx="7">
                  <c:v>303.03120000000001</c:v>
                </c:pt>
                <c:pt idx="8">
                  <c:v>414.05039999999997</c:v>
                </c:pt>
                <c:pt idx="9">
                  <c:v>331.95839999999993</c:v>
                </c:pt>
                <c:pt idx="10">
                  <c:v>301.98930000000001</c:v>
                </c:pt>
                <c:pt idx="11">
                  <c:v>274.01660000000004</c:v>
                </c:pt>
                <c:pt idx="12">
                  <c:v>275.98399999999998</c:v>
                </c:pt>
                <c:pt idx="13">
                  <c:v>238.0052</c:v>
                </c:pt>
                <c:pt idx="14">
                  <c:v>218.97149999999996</c:v>
                </c:pt>
                <c:pt idx="15">
                  <c:v>230.98200000000003</c:v>
                </c:pt>
                <c:pt idx="16">
                  <c:v>233.02570000000003</c:v>
                </c:pt>
                <c:pt idx="17">
                  <c:v>286.0324</c:v>
                </c:pt>
                <c:pt idx="18">
                  <c:v>283.99279999999999</c:v>
                </c:pt>
                <c:pt idx="19">
                  <c:v>260.02350000000001</c:v>
                </c:pt>
                <c:pt idx="20">
                  <c:v>216.0018</c:v>
                </c:pt>
                <c:pt idx="21">
                  <c:v>242.99100000000001</c:v>
                </c:pt>
                <c:pt idx="22">
                  <c:v>239.02379999999997</c:v>
                </c:pt>
                <c:pt idx="23">
                  <c:v>231.01740000000001</c:v>
                </c:pt>
                <c:pt idx="24">
                  <c:v>225.9966</c:v>
                </c:pt>
                <c:pt idx="25">
                  <c:v>235.97820000000004</c:v>
                </c:pt>
                <c:pt idx="26">
                  <c:v>226.99599999999998</c:v>
                </c:pt>
                <c:pt idx="27">
                  <c:v>213.012</c:v>
                </c:pt>
                <c:pt idx="28">
                  <c:v>223.01400000000001</c:v>
                </c:pt>
                <c:pt idx="29">
                  <c:v>221.97960000000003</c:v>
                </c:pt>
                <c:pt idx="30">
                  <c:v>118.99809999999999</c:v>
                </c:pt>
                <c:pt idx="31">
                  <c:v>119.997</c:v>
                </c:pt>
                <c:pt idx="32">
                  <c:v>248.00980000000001</c:v>
                </c:pt>
                <c:pt idx="33">
                  <c:v>273.98020000000002</c:v>
                </c:pt>
                <c:pt idx="34">
                  <c:v>271.96949999999998</c:v>
                </c:pt>
                <c:pt idx="35">
                  <c:v>341.99999999999994</c:v>
                </c:pt>
                <c:pt idx="36">
                  <c:v>325.04509999999999</c:v>
                </c:pt>
                <c:pt idx="37">
                  <c:v>411.03579999999999</c:v>
                </c:pt>
                <c:pt idx="38">
                  <c:v>377.03490000000005</c:v>
                </c:pt>
                <c:pt idx="39">
                  <c:v>448.06719999999996</c:v>
                </c:pt>
                <c:pt idx="40">
                  <c:v>529.83719999999994</c:v>
                </c:pt>
                <c:pt idx="41">
                  <c:v>390.08859999999999</c:v>
                </c:pt>
                <c:pt idx="42">
                  <c:v>471.94200000000006</c:v>
                </c:pt>
                <c:pt idx="43">
                  <c:v>389.97350000000006</c:v>
                </c:pt>
                <c:pt idx="44">
                  <c:v>376.08060000000006</c:v>
                </c:pt>
                <c:pt idx="45">
                  <c:v>332.9676</c:v>
                </c:pt>
                <c:pt idx="46">
                  <c:v>362.03710000000001</c:v>
                </c:pt>
                <c:pt idx="47">
                  <c:v>334.96319999999997</c:v>
                </c:pt>
                <c:pt idx="48">
                  <c:v>359.07300000000004</c:v>
                </c:pt>
                <c:pt idx="49">
                  <c:v>338.9846</c:v>
                </c:pt>
                <c:pt idx="50">
                  <c:v>292.03860000000009</c:v>
                </c:pt>
                <c:pt idx="51">
                  <c:v>315.97229999999996</c:v>
                </c:pt>
                <c:pt idx="52">
                  <c:v>278.96549999999996</c:v>
                </c:pt>
                <c:pt idx="53">
                  <c:v>304.9821</c:v>
                </c:pt>
                <c:pt idx="54">
                  <c:v>265.041</c:v>
                </c:pt>
                <c:pt idx="55">
                  <c:v>295.97640000000001</c:v>
                </c:pt>
                <c:pt idx="56">
                  <c:v>280.97750000000002</c:v>
                </c:pt>
                <c:pt idx="57">
                  <c:v>275.00579999999997</c:v>
                </c:pt>
                <c:pt idx="58">
                  <c:v>280.00440000000003</c:v>
                </c:pt>
                <c:pt idx="59">
                  <c:v>318.96000000000004</c:v>
                </c:pt>
                <c:pt idx="60">
                  <c:v>304.01000000000005</c:v>
                </c:pt>
                <c:pt idx="61">
                  <c:v>330.97679999999997</c:v>
                </c:pt>
                <c:pt idx="62">
                  <c:v>252.01440000000002</c:v>
                </c:pt>
                <c:pt idx="63">
                  <c:v>262.96269999999998</c:v>
                </c:pt>
                <c:pt idx="64">
                  <c:v>280.9896</c:v>
                </c:pt>
                <c:pt idx="65">
                  <c:v>293.9776</c:v>
                </c:pt>
              </c:numCache>
            </c:numRef>
          </c:xVal>
          <c:yVal>
            <c:numRef>
              <c:f>'For PPT'!$H$3:$H$68</c:f>
              <c:numCache>
                <c:formatCode>#,##0</c:formatCode>
                <c:ptCount val="66"/>
                <c:pt idx="0">
                  <c:v>16585.183000000001</c:v>
                </c:pt>
                <c:pt idx="1">
                  <c:v>18906.38</c:v>
                </c:pt>
                <c:pt idx="2">
                  <c:v>28052.924000000003</c:v>
                </c:pt>
                <c:pt idx="3">
                  <c:v>19382.312000000002</c:v>
                </c:pt>
                <c:pt idx="4">
                  <c:v>24274.249</c:v>
                </c:pt>
                <c:pt idx="5">
                  <c:v>15308.720999999998</c:v>
                </c:pt>
                <c:pt idx="6">
                  <c:v>8633.0589999999993</c:v>
                </c:pt>
                <c:pt idx="7">
                  <c:v>17216.342000000001</c:v>
                </c:pt>
                <c:pt idx="8">
                  <c:v>17308.566999999999</c:v>
                </c:pt>
                <c:pt idx="9">
                  <c:v>24571.171000000002</c:v>
                </c:pt>
                <c:pt idx="10">
                  <c:v>14389.768999999998</c:v>
                </c:pt>
                <c:pt idx="11">
                  <c:v>17230.825999999997</c:v>
                </c:pt>
                <c:pt idx="12">
                  <c:v>13801.993999999999</c:v>
                </c:pt>
                <c:pt idx="13">
                  <c:v>26652.702000000001</c:v>
                </c:pt>
                <c:pt idx="14">
                  <c:v>12402.825999999999</c:v>
                </c:pt>
                <c:pt idx="15">
                  <c:v>11695.439</c:v>
                </c:pt>
                <c:pt idx="16">
                  <c:v>26362.019</c:v>
                </c:pt>
                <c:pt idx="17">
                  <c:v>15771.648000000001</c:v>
                </c:pt>
                <c:pt idx="18">
                  <c:v>31968.975999999999</c:v>
                </c:pt>
                <c:pt idx="19">
                  <c:v>15531.267999999998</c:v>
                </c:pt>
                <c:pt idx="20">
                  <c:v>19734.212</c:v>
                </c:pt>
                <c:pt idx="21">
                  <c:v>17192.881999999998</c:v>
                </c:pt>
                <c:pt idx="22">
                  <c:v>22591.282999999999</c:v>
                </c:pt>
                <c:pt idx="23">
                  <c:v>8992.4220000000005</c:v>
                </c:pt>
                <c:pt idx="24">
                  <c:v>19104.311000000002</c:v>
                </c:pt>
                <c:pt idx="25">
                  <c:v>21454.986000000001</c:v>
                </c:pt>
                <c:pt idx="26">
                  <c:v>18783.758999999998</c:v>
                </c:pt>
                <c:pt idx="27">
                  <c:v>14298.02</c:v>
                </c:pt>
                <c:pt idx="28">
                  <c:v>17215.118000000002</c:v>
                </c:pt>
                <c:pt idx="29">
                  <c:v>27256.949999999997</c:v>
                </c:pt>
                <c:pt idx="30">
                  <c:v>11292.471</c:v>
                </c:pt>
                <c:pt idx="31">
                  <c:v>20147.787999999997</c:v>
                </c:pt>
                <c:pt idx="32">
                  <c:v>16453.806999999997</c:v>
                </c:pt>
                <c:pt idx="33">
                  <c:v>12702.587</c:v>
                </c:pt>
                <c:pt idx="34">
                  <c:v>26303.487999999998</c:v>
                </c:pt>
                <c:pt idx="35">
                  <c:v>22198.855</c:v>
                </c:pt>
                <c:pt idx="36">
                  <c:v>16535.151999999998</c:v>
                </c:pt>
                <c:pt idx="37">
                  <c:v>7814.05</c:v>
                </c:pt>
                <c:pt idx="38">
                  <c:v>28041.312999999998</c:v>
                </c:pt>
                <c:pt idx="39">
                  <c:v>31496.256999999998</c:v>
                </c:pt>
                <c:pt idx="40">
                  <c:v>10181.385</c:v>
                </c:pt>
                <c:pt idx="41">
                  <c:v>9727.1790000000001</c:v>
                </c:pt>
                <c:pt idx="42">
                  <c:v>18323.313999999998</c:v>
                </c:pt>
                <c:pt idx="43">
                  <c:v>17299.115000000005</c:v>
                </c:pt>
                <c:pt idx="44">
                  <c:v>13862.037999999999</c:v>
                </c:pt>
                <c:pt idx="45">
                  <c:v>19006.917999999998</c:v>
                </c:pt>
                <c:pt idx="46">
                  <c:v>23283.777999999998</c:v>
                </c:pt>
                <c:pt idx="47">
                  <c:v>17374.424999999999</c:v>
                </c:pt>
                <c:pt idx="48">
                  <c:v>18194.93</c:v>
                </c:pt>
                <c:pt idx="49">
                  <c:v>9176.3790000000008</c:v>
                </c:pt>
                <c:pt idx="50">
                  <c:v>12880.985000000002</c:v>
                </c:pt>
                <c:pt idx="51">
                  <c:v>15523.618</c:v>
                </c:pt>
                <c:pt idx="52">
                  <c:v>15406.284</c:v>
                </c:pt>
                <c:pt idx="53">
                  <c:v>14535.714</c:v>
                </c:pt>
                <c:pt idx="54">
                  <c:v>10397.183000000001</c:v>
                </c:pt>
                <c:pt idx="55">
                  <c:v>11054.216</c:v>
                </c:pt>
                <c:pt idx="56">
                  <c:v>17854.912999999997</c:v>
                </c:pt>
                <c:pt idx="57">
                  <c:v>7197.1539999999995</c:v>
                </c:pt>
                <c:pt idx="58">
                  <c:v>3825.748</c:v>
                </c:pt>
                <c:pt idx="59">
                  <c:v>22820.647000000001</c:v>
                </c:pt>
                <c:pt idx="60">
                  <c:v>12758.074999999999</c:v>
                </c:pt>
                <c:pt idx="61">
                  <c:v>22324.756999999998</c:v>
                </c:pt>
                <c:pt idx="62">
                  <c:v>18565.903999999999</c:v>
                </c:pt>
                <c:pt idx="63">
                  <c:v>12294.4</c:v>
                </c:pt>
                <c:pt idx="64">
                  <c:v>11292.504999999999</c:v>
                </c:pt>
                <c:pt idx="65">
                  <c:v>23761.613999999998</c:v>
                </c:pt>
              </c:numCache>
            </c:numRef>
          </c:yVal>
          <c:smooth val="0"/>
          <c:extLst>
            <c:ext xmlns:c16="http://schemas.microsoft.com/office/drawing/2014/chart" uri="{C3380CC4-5D6E-409C-BE32-E72D297353CC}">
              <c16:uniqueId val="{00000000-8BC1-4106-820C-07C1AF6A711E}"/>
            </c:ext>
          </c:extLst>
        </c:ser>
        <c:dLbls>
          <c:showLegendKey val="0"/>
          <c:showVal val="0"/>
          <c:showCatName val="0"/>
          <c:showSerName val="0"/>
          <c:showPercent val="0"/>
          <c:showBubbleSize val="0"/>
        </c:dLbls>
        <c:axId val="407626920"/>
        <c:axId val="407624624"/>
      </c:scatterChart>
      <c:valAx>
        <c:axId val="4076269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624624"/>
        <c:crosses val="autoZero"/>
        <c:crossBetween val="midCat"/>
      </c:valAx>
      <c:valAx>
        <c:axId val="407624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626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Visits proportion per Geographical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1D1B-4E7E-9D6D-A2B7603DCA67}"/>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4-1D1B-4E7E-9D6D-A2B7603DCA67}"/>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2-1D1B-4E7E-9D6D-A2B7603DCA67}"/>
              </c:ext>
            </c:extLst>
          </c:dPt>
          <c:dPt>
            <c:idx val="4"/>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5-1D1B-4E7E-9D6D-A2B7603DCA67}"/>
              </c:ext>
            </c:extLst>
          </c:dPt>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Demographics!$G$50:$K$50</c:f>
              <c:strCache>
                <c:ptCount val="5"/>
                <c:pt idx="0">
                  <c:v>Central America</c:v>
                </c:pt>
                <c:pt idx="1">
                  <c:v>Europe</c:v>
                </c:pt>
                <c:pt idx="2">
                  <c:v>Asia</c:v>
                </c:pt>
                <c:pt idx="3">
                  <c:v>North America</c:v>
                </c:pt>
                <c:pt idx="4">
                  <c:v>South America</c:v>
                </c:pt>
              </c:strCache>
            </c:strRef>
          </c:cat>
          <c:val>
            <c:numRef>
              <c:f>Demographics!$G$53:$K$53</c:f>
              <c:numCache>
                <c:formatCode>General</c:formatCode>
                <c:ptCount val="5"/>
                <c:pt idx="0">
                  <c:v>10</c:v>
                </c:pt>
                <c:pt idx="1">
                  <c:v>17</c:v>
                </c:pt>
                <c:pt idx="2">
                  <c:v>12</c:v>
                </c:pt>
                <c:pt idx="3">
                  <c:v>27</c:v>
                </c:pt>
                <c:pt idx="4">
                  <c:v>34</c:v>
                </c:pt>
              </c:numCache>
            </c:numRef>
          </c:val>
          <c:extLst>
            <c:ext xmlns:c16="http://schemas.microsoft.com/office/drawing/2014/chart" uri="{C3380CC4-5D6E-409C-BE32-E72D297353CC}">
              <c16:uniqueId val="{00000001-1D1B-4E7E-9D6D-A2B7603DCA6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Unique visits per week</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Unique visits per week</a:t>
          </a:r>
        </a:p>
      </cx:txPr>
    </cx:title>
    <cx:plotArea>
      <cx:plotAreaRegion>
        <cx:series layoutId="clusteredColumn" uniqueId="{00000000-393D-405B-B006-043D124ECEAD}">
          <cx:dataId val="0"/>
          <cx:layoutPr>
            <cx:aggregation/>
          </cx:layoutPr>
        </cx:series>
      </cx:plotAreaRegion>
      <cx:axis id="0">
        <cx:catScaling gapWidth="0.330000013"/>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txData>
          <cx:v>Revenue per week</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week</a:t>
          </a:r>
        </a:p>
      </cx:txPr>
    </cx:title>
    <cx:plotArea>
      <cx:plotAreaRegion>
        <cx:series layoutId="clusteredColumn" uniqueId="{00000000-54FD-469E-AE8D-F5BCFBCACF3F}">
          <cx:tx>
            <cx:txData>
              <cx:f/>
              <cx:v>Revenue</cx:v>
            </cx:txData>
          </cx:tx>
          <cx:dataId val="0"/>
          <cx:layoutPr>
            <cx:aggregation/>
          </cx:layoutPr>
        </cx:series>
      </cx:plotAreaRegion>
      <cx:axis id="0">
        <cx:catScaling gapWidth="0.330000013"/>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Profit per week</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Profit per week</a:t>
          </a:r>
        </a:p>
      </cx:txPr>
    </cx:title>
    <cx:plotArea>
      <cx:plotAreaRegion>
        <cx:series layoutId="clusteredColumn" uniqueId="{00000000-ACA8-4AD3-A6E3-8774F5EA77B3}">
          <cx:tx>
            <cx:txData>
              <cx:f/>
              <cx:v>Profit</cx:v>
            </cx:txData>
          </cx:tx>
          <cx:dataId val="0"/>
          <cx:layoutPr>
            <cx:aggregation/>
          </cx:layoutPr>
        </cx:series>
      </cx:plotAreaRegion>
      <cx:axis id="0">
        <cx:catScaling gapWidth="0.330000013"/>
        <cx:tickLabels/>
      </cx:axis>
      <cx:axis id="1">
        <cx:valScaling/>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Pounds sold per week</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Pounds sold per week</a:t>
          </a:r>
        </a:p>
      </cx:txPr>
    </cx:title>
    <cx:plotArea>
      <cx:plotAreaRegion>
        <cx:series layoutId="clusteredColumn" uniqueId="{00000000-3532-4E2C-B216-8EECBCC8F050}">
          <cx:dataId val="0"/>
          <cx:layoutPr>
            <cx:aggregation/>
          </cx:layoutPr>
        </cx:series>
      </cx:plotAreaRegion>
      <cx:axis id="0">
        <cx:catScaling gapWidth="0.330000013"/>
        <cx:tickLabels/>
      </cx:axis>
      <cx:axis id="1">
        <cx:valScaling/>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_xlchart.v1.9</cx:f>
      </cx:numDim>
    </cx:data>
  </cx:chartData>
  <cx:chart>
    <cx:title pos="t" align="ctr" overlay="0">
      <cx:tx>
        <cx:txData>
          <cx:v>Frequency of material sold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Frequency of material sold</a:t>
          </a:r>
        </a:p>
      </cx:txPr>
    </cx:title>
    <cx:plotArea>
      <cx:plotAreaRegion>
        <cx:series layoutId="clusteredColumn" uniqueId="{00000000-F085-4264-9A9A-ADB11959E187}">
          <cx:tx>
            <cx:txData>
              <cx:f/>
              <cx:v>Frequency</cx:v>
            </cx:txData>
          </cx:tx>
          <cx:dataId val="0"/>
          <cx:layoutPr>
            <cx:aggregation/>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4.gsb.columbia.edu/caseworks" TargetMode="Externa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microsoft.com/office/2014/relationships/chartEx" Target="../charts/chartEx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4</xdr:col>
      <xdr:colOff>698500</xdr:colOff>
      <xdr:row>0</xdr:row>
      <xdr:rowOff>279400</xdr:rowOff>
    </xdr:from>
    <xdr:to>
      <xdr:col>5</xdr:col>
      <xdr:colOff>0</xdr:colOff>
      <xdr:row>0</xdr:row>
      <xdr:rowOff>279400</xdr:rowOff>
    </xdr:to>
    <xdr:pic>
      <xdr:nvPicPr>
        <xdr:cNvPr id="807959" name="Picture 1" descr="D:\Dockets\0336 Penta Columbia Caseworks\Graphics\CCLogoLarge.gif">
          <a:hlinkClick xmlns:r="http://schemas.openxmlformats.org/officeDocument/2006/relationships" r:id="rId1"/>
          <a:extLst>
            <a:ext uri="{FF2B5EF4-FFF2-40B4-BE49-F238E27FC236}">
              <a16:creationId xmlns:a16="http://schemas.microsoft.com/office/drawing/2014/main" id="{00000000-0008-0000-0000-000017540C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99100" y="2794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0</xdr:row>
      <xdr:rowOff>101600</xdr:rowOff>
    </xdr:from>
    <xdr:to>
      <xdr:col>7</xdr:col>
      <xdr:colOff>546100</xdr:colOff>
      <xdr:row>3</xdr:row>
      <xdr:rowOff>25400</xdr:rowOff>
    </xdr:to>
    <xdr:pic>
      <xdr:nvPicPr>
        <xdr:cNvPr id="807960" name="Picture 2" descr="D:\Dockets\0336 Penta Columbia Caseworks\Graphics\CCLogoLarge.gif">
          <a:extLst>
            <a:ext uri="{FF2B5EF4-FFF2-40B4-BE49-F238E27FC236}">
              <a16:creationId xmlns:a16="http://schemas.microsoft.com/office/drawing/2014/main" id="{00000000-0008-0000-0000-000018540C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99100" y="101600"/>
          <a:ext cx="19431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533400</xdr:colOff>
      <xdr:row>5</xdr:row>
      <xdr:rowOff>4762</xdr:rowOff>
    </xdr:from>
    <xdr:to>
      <xdr:col>14</xdr:col>
      <xdr:colOff>742950</xdr:colOff>
      <xdr:row>19</xdr:row>
      <xdr:rowOff>80962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36701394-A9CE-4224-BB1F-68C70D66FA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496175" y="95726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352425</xdr:colOff>
      <xdr:row>3</xdr:row>
      <xdr:rowOff>119062</xdr:rowOff>
    </xdr:from>
    <xdr:to>
      <xdr:col>15</xdr:col>
      <xdr:colOff>200025</xdr:colOff>
      <xdr:row>18</xdr:row>
      <xdr:rowOff>4762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3C1F7AC-F76B-4395-A043-F1A21834C1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62650" y="69056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371475</xdr:colOff>
      <xdr:row>20</xdr:row>
      <xdr:rowOff>176212</xdr:rowOff>
    </xdr:from>
    <xdr:to>
      <xdr:col>15</xdr:col>
      <xdr:colOff>219075</xdr:colOff>
      <xdr:row>35</xdr:row>
      <xdr:rowOff>61912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AB905BC-0B3B-433E-9EEE-0D7BB98F79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81700" y="398621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342900</xdr:colOff>
      <xdr:row>40</xdr:row>
      <xdr:rowOff>23812</xdr:rowOff>
    </xdr:from>
    <xdr:to>
      <xdr:col>15</xdr:col>
      <xdr:colOff>190500</xdr:colOff>
      <xdr:row>54</xdr:row>
      <xdr:rowOff>100012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81A2963-8175-4D42-82BA-59C66770AC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953125" y="764381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285750</xdr:colOff>
      <xdr:row>12</xdr:row>
      <xdr:rowOff>33337</xdr:rowOff>
    </xdr:from>
    <xdr:to>
      <xdr:col>16</xdr:col>
      <xdr:colOff>133350</xdr:colOff>
      <xdr:row>26</xdr:row>
      <xdr:rowOff>109537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F299F4B-C5CB-4C77-859C-381B9FC65F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14925" y="2347912"/>
              <a:ext cx="4953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8</xdr:col>
      <xdr:colOff>209550</xdr:colOff>
      <xdr:row>27</xdr:row>
      <xdr:rowOff>47625</xdr:rowOff>
    </xdr:from>
    <xdr:ext cx="5695726" cy="264560"/>
    <xdr:sp macro="" textlink="">
      <xdr:nvSpPr>
        <xdr:cNvPr id="2" name="TextBox 1">
          <a:extLst>
            <a:ext uri="{FF2B5EF4-FFF2-40B4-BE49-F238E27FC236}">
              <a16:creationId xmlns:a16="http://schemas.microsoft.com/office/drawing/2014/main" id="{A259488E-612A-4DBB-B673-2172B12CB312}"/>
            </a:ext>
          </a:extLst>
        </xdr:cNvPr>
        <xdr:cNvSpPr txBox="1"/>
      </xdr:nvSpPr>
      <xdr:spPr>
        <a:xfrm>
          <a:off x="5038725" y="5219700"/>
          <a:ext cx="56957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rgbClr val="7030A0"/>
              </a:solidFill>
            </a:rPr>
            <a:t>Histogram is bell shaped with some right/positive skewness and positive kurtosis (Fatter tails) </a:t>
          </a:r>
        </a:p>
      </xdr:txBody>
    </xdr:sp>
    <xdr:clientData/>
  </xdr:oneCellAnchor>
  <xdr:oneCellAnchor>
    <xdr:from>
      <xdr:col>13</xdr:col>
      <xdr:colOff>95250</xdr:colOff>
      <xdr:row>37</xdr:row>
      <xdr:rowOff>333375</xdr:rowOff>
    </xdr:from>
    <xdr:ext cx="4151136" cy="953466"/>
    <xdr:sp macro="" textlink="">
      <xdr:nvSpPr>
        <xdr:cNvPr id="3" name="TextBox 2">
          <a:extLst>
            <a:ext uri="{FF2B5EF4-FFF2-40B4-BE49-F238E27FC236}">
              <a16:creationId xmlns:a16="http://schemas.microsoft.com/office/drawing/2014/main" id="{151479CD-443B-4C03-A8FD-07D628E34E1F}"/>
            </a:ext>
          </a:extLst>
        </xdr:cNvPr>
        <xdr:cNvSpPr txBox="1"/>
      </xdr:nvSpPr>
      <xdr:spPr>
        <a:xfrm>
          <a:off x="8162925" y="8362950"/>
          <a:ext cx="4151136"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Here, we can see more</a:t>
          </a:r>
          <a:r>
            <a:rPr lang="en-IN" sz="1100" baseline="0"/>
            <a:t> observations below the mean relative to  </a:t>
          </a:r>
        </a:p>
        <a:p>
          <a:r>
            <a:rPr lang="en-IN" sz="1100" baseline="0"/>
            <a:t>above the mean which says the bell is rightly skewed.</a:t>
          </a:r>
        </a:p>
        <a:p>
          <a:r>
            <a:rPr lang="en-IN" sz="1100" baseline="0"/>
            <a:t>Also there is good proportion of observations in +1 to +2 and -1 to -2 </a:t>
          </a:r>
        </a:p>
        <a:p>
          <a:r>
            <a:rPr lang="en-IN" sz="1100" baseline="0"/>
            <a:t>regions. This says that graph has a fatter tail which says that has </a:t>
          </a:r>
        </a:p>
        <a:p>
          <a:r>
            <a:rPr lang="en-IN" sz="1100" baseline="0"/>
            <a:t>some kurtosis. </a:t>
          </a:r>
          <a:r>
            <a:rPr lang="en-IN" sz="1100"/>
            <a:t> </a:t>
          </a:r>
        </a:p>
      </xdr:txBody>
    </xdr:sp>
    <xdr:clientData/>
  </xdr:oneCellAnchor>
  <xdr:oneCellAnchor>
    <xdr:from>
      <xdr:col>7</xdr:col>
      <xdr:colOff>542925</xdr:colOff>
      <xdr:row>47</xdr:row>
      <xdr:rowOff>9525</xdr:rowOff>
    </xdr:from>
    <xdr:ext cx="7529497" cy="436786"/>
    <xdr:sp macro="" textlink="">
      <xdr:nvSpPr>
        <xdr:cNvPr id="4" name="TextBox 3">
          <a:extLst>
            <a:ext uri="{FF2B5EF4-FFF2-40B4-BE49-F238E27FC236}">
              <a16:creationId xmlns:a16="http://schemas.microsoft.com/office/drawing/2014/main" id="{B2C4824B-BF6A-48A3-AF17-FE845ABB0224}"/>
            </a:ext>
          </a:extLst>
        </xdr:cNvPr>
        <xdr:cNvSpPr txBox="1"/>
      </xdr:nvSpPr>
      <xdr:spPr>
        <a:xfrm>
          <a:off x="4781550" y="11468100"/>
          <a:ext cx="752949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1. Skewness</a:t>
          </a:r>
          <a:r>
            <a:rPr lang="en-IN" sz="1100" baseline="0"/>
            <a:t> and Kurtosis are the key factors in comparing a distribution with normal distribution.</a:t>
          </a:r>
          <a:endParaRPr lang="en-IN" sz="1100"/>
        </a:p>
        <a:p>
          <a:r>
            <a:rPr lang="en-IN" sz="1100"/>
            <a:t>2. Lbs.</a:t>
          </a:r>
          <a:r>
            <a:rPr lang="en-IN" sz="1100" baseline="0"/>
            <a:t> sold per week is more normal than Daily visits per week as skewness and kurtosis are lower in former one than the other.</a:t>
          </a:r>
          <a:r>
            <a:rPr lang="en-IN" sz="1100"/>
            <a:t> </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7</xdr:col>
      <xdr:colOff>571500</xdr:colOff>
      <xdr:row>45</xdr:row>
      <xdr:rowOff>123825</xdr:rowOff>
    </xdr:from>
    <xdr:to>
      <xdr:col>14</xdr:col>
      <xdr:colOff>371475</xdr:colOff>
      <xdr:row>60</xdr:row>
      <xdr:rowOff>61912</xdr:rowOff>
    </xdr:to>
    <xdr:graphicFrame macro="">
      <xdr:nvGraphicFramePr>
        <xdr:cNvPr id="4" name="Chart 3">
          <a:extLst>
            <a:ext uri="{FF2B5EF4-FFF2-40B4-BE49-F238E27FC236}">
              <a16:creationId xmlns:a16="http://schemas.microsoft.com/office/drawing/2014/main" id="{9672CBC9-0C8F-4DF1-B1A3-63974A097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171450</xdr:colOff>
      <xdr:row>45</xdr:row>
      <xdr:rowOff>123825</xdr:rowOff>
    </xdr:from>
    <xdr:to>
      <xdr:col>22</xdr:col>
      <xdr:colOff>552450</xdr:colOff>
      <xdr:row>60</xdr:row>
      <xdr:rowOff>23812</xdr:rowOff>
    </xdr:to>
    <xdr:graphicFrame macro="">
      <xdr:nvGraphicFramePr>
        <xdr:cNvPr id="6" name="Chart 5">
          <a:extLst>
            <a:ext uri="{FF2B5EF4-FFF2-40B4-BE49-F238E27FC236}">
              <a16:creationId xmlns:a16="http://schemas.microsoft.com/office/drawing/2014/main" id="{F124E66D-79DD-4335-975F-51002AF53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15</xdr:col>
      <xdr:colOff>361950</xdr:colOff>
      <xdr:row>49</xdr:row>
      <xdr:rowOff>19050</xdr:rowOff>
    </xdr:from>
    <xdr:ext cx="184731" cy="264560"/>
    <xdr:sp macro="" textlink="">
      <xdr:nvSpPr>
        <xdr:cNvPr id="7" name="TextBox 6">
          <a:extLst>
            <a:ext uri="{FF2B5EF4-FFF2-40B4-BE49-F238E27FC236}">
              <a16:creationId xmlns:a16="http://schemas.microsoft.com/office/drawing/2014/main" id="{E4FCFFEF-4C7D-42CB-A6C3-7534170DB0C7}"/>
            </a:ext>
          </a:extLst>
        </xdr:cNvPr>
        <xdr:cNvSpPr txBox="1"/>
      </xdr:nvSpPr>
      <xdr:spPr>
        <a:xfrm>
          <a:off x="10677525" y="937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7</xdr:col>
      <xdr:colOff>504825</xdr:colOff>
      <xdr:row>61</xdr:row>
      <xdr:rowOff>133350</xdr:rowOff>
    </xdr:from>
    <xdr:ext cx="5638595" cy="609013"/>
    <xdr:sp macro="" textlink="">
      <xdr:nvSpPr>
        <xdr:cNvPr id="8" name="TextBox 7">
          <a:extLst>
            <a:ext uri="{FF2B5EF4-FFF2-40B4-BE49-F238E27FC236}">
              <a16:creationId xmlns:a16="http://schemas.microsoft.com/office/drawing/2014/main" id="{A0ABE281-8D22-4E89-A982-638A7BEC4E9E}"/>
            </a:ext>
          </a:extLst>
        </xdr:cNvPr>
        <xdr:cNvSpPr txBox="1"/>
      </xdr:nvSpPr>
      <xdr:spPr>
        <a:xfrm>
          <a:off x="5324475" y="11782425"/>
          <a:ext cx="563859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rgbClr val="C00000"/>
              </a:solidFill>
            </a:rPr>
            <a:t>Observation:</a:t>
          </a:r>
        </a:p>
        <a:p>
          <a:r>
            <a:rPr lang="en-IN" sz="1100"/>
            <a:t>Promotion didn't make an positive impact on</a:t>
          </a:r>
          <a:r>
            <a:rPr lang="en-IN" sz="1100" baseline="0"/>
            <a:t> sales however company's name is widely reached</a:t>
          </a:r>
        </a:p>
        <a:p>
          <a:r>
            <a:rPr lang="en-IN" sz="1100" baseline="0"/>
            <a:t>to customers. </a:t>
          </a:r>
        </a:p>
      </xdr:txBody>
    </xdr:sp>
    <xdr:clientData/>
  </xdr:oneCellAnchor>
  <xdr:twoCellAnchor>
    <xdr:from>
      <xdr:col>7</xdr:col>
      <xdr:colOff>9525</xdr:colOff>
      <xdr:row>67</xdr:row>
      <xdr:rowOff>42862</xdr:rowOff>
    </xdr:from>
    <xdr:to>
      <xdr:col>13</xdr:col>
      <xdr:colOff>304800</xdr:colOff>
      <xdr:row>81</xdr:row>
      <xdr:rowOff>119062</xdr:rowOff>
    </xdr:to>
    <xdr:graphicFrame macro="">
      <xdr:nvGraphicFramePr>
        <xdr:cNvPr id="9" name="Chart 8">
          <a:extLst>
            <a:ext uri="{FF2B5EF4-FFF2-40B4-BE49-F238E27FC236}">
              <a16:creationId xmlns:a16="http://schemas.microsoft.com/office/drawing/2014/main" id="{0312459D-4376-4277-A77C-0B0E58982C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552450</xdr:colOff>
      <xdr:row>84</xdr:row>
      <xdr:rowOff>19050</xdr:rowOff>
    </xdr:from>
    <xdr:ext cx="4046044" cy="264560"/>
    <xdr:sp macro="" textlink="">
      <xdr:nvSpPr>
        <xdr:cNvPr id="2" name="TextBox 1">
          <a:extLst>
            <a:ext uri="{FF2B5EF4-FFF2-40B4-BE49-F238E27FC236}">
              <a16:creationId xmlns:a16="http://schemas.microsoft.com/office/drawing/2014/main" id="{51B3F358-8B3F-4DD2-9F7D-7676EA10FBA9}"/>
            </a:ext>
          </a:extLst>
        </xdr:cNvPr>
        <xdr:cNvSpPr txBox="1"/>
      </xdr:nvSpPr>
      <xdr:spPr>
        <a:xfrm>
          <a:off x="4762500" y="16059150"/>
          <a:ext cx="404604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The two variables Revenue</a:t>
          </a:r>
          <a:r>
            <a:rPr lang="en-IN" sz="1100" baseline="0"/>
            <a:t> and Pounds sold are positivly co-related</a:t>
          </a:r>
          <a:endParaRPr lang="en-IN" sz="1100"/>
        </a:p>
      </xdr:txBody>
    </xdr:sp>
    <xdr:clientData/>
  </xdr:oneCellAnchor>
  <xdr:twoCellAnchor>
    <xdr:from>
      <xdr:col>14</xdr:col>
      <xdr:colOff>590550</xdr:colOff>
      <xdr:row>67</xdr:row>
      <xdr:rowOff>23812</xdr:rowOff>
    </xdr:from>
    <xdr:to>
      <xdr:col>22</xdr:col>
      <xdr:colOff>285750</xdr:colOff>
      <xdr:row>81</xdr:row>
      <xdr:rowOff>100012</xdr:rowOff>
    </xdr:to>
    <xdr:graphicFrame macro="">
      <xdr:nvGraphicFramePr>
        <xdr:cNvPr id="5" name="Chart 4">
          <a:extLst>
            <a:ext uri="{FF2B5EF4-FFF2-40B4-BE49-F238E27FC236}">
              <a16:creationId xmlns:a16="http://schemas.microsoft.com/office/drawing/2014/main" id="{38B94926-4F41-4BBC-817E-BB16031C1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14</xdr:col>
      <xdr:colOff>533400</xdr:colOff>
      <xdr:row>83</xdr:row>
      <xdr:rowOff>171450</xdr:rowOff>
    </xdr:from>
    <xdr:ext cx="4995727" cy="264560"/>
    <xdr:sp macro="" textlink="">
      <xdr:nvSpPr>
        <xdr:cNvPr id="10" name="TextBox 9">
          <a:extLst>
            <a:ext uri="{FF2B5EF4-FFF2-40B4-BE49-F238E27FC236}">
              <a16:creationId xmlns:a16="http://schemas.microsoft.com/office/drawing/2014/main" id="{971B5353-1B06-4E86-A1E6-E95CCF57E842}"/>
            </a:ext>
          </a:extLst>
        </xdr:cNvPr>
        <xdr:cNvSpPr txBox="1"/>
      </xdr:nvSpPr>
      <xdr:spPr>
        <a:xfrm>
          <a:off x="10239375" y="16021050"/>
          <a:ext cx="499572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The variables Revenue and Visits</a:t>
          </a:r>
          <a:r>
            <a:rPr lang="en-IN" sz="1100" baseline="0"/>
            <a:t> are not co-related. They are independent variables</a:t>
          </a:r>
          <a:endParaRPr lang="en-IN"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8</xdr:col>
      <xdr:colOff>581025</xdr:colOff>
      <xdr:row>4</xdr:row>
      <xdr:rowOff>19050</xdr:rowOff>
    </xdr:from>
    <xdr:ext cx="3825727" cy="1228725"/>
    <xdr:sp macro="" textlink="">
      <xdr:nvSpPr>
        <xdr:cNvPr id="2" name="TextBox 1">
          <a:extLst>
            <a:ext uri="{FF2B5EF4-FFF2-40B4-BE49-F238E27FC236}">
              <a16:creationId xmlns:a16="http://schemas.microsoft.com/office/drawing/2014/main" id="{A7119799-4791-493B-AD4F-12276BF84C9D}"/>
            </a:ext>
          </a:extLst>
        </xdr:cNvPr>
        <xdr:cNvSpPr txBox="1"/>
      </xdr:nvSpPr>
      <xdr:spPr>
        <a:xfrm>
          <a:off x="7781925" y="781050"/>
          <a:ext cx="3825727" cy="122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solidFill>
                <a:srgbClr val="7030A0"/>
              </a:solidFill>
            </a:rPr>
            <a:t>1) Ans:</a:t>
          </a:r>
          <a:r>
            <a:rPr lang="en-IN" sz="1100" baseline="0">
              <a:solidFill>
                <a:srgbClr val="7030A0"/>
              </a:solidFill>
            </a:rPr>
            <a:t>  61403 people visited the website in the period </a:t>
          </a:r>
        </a:p>
        <a:p>
          <a:r>
            <a:rPr lang="en-IN" sz="1100" baseline="0">
              <a:solidFill>
                <a:srgbClr val="7030A0"/>
              </a:solidFill>
            </a:rPr>
            <a:t>               May 25 2008 to August 29 2009)</a:t>
          </a:r>
        </a:p>
        <a:p>
          <a:endParaRPr lang="en-IN" sz="1100" baseline="0">
            <a:solidFill>
              <a:srgbClr val="7030A0"/>
            </a:solidFill>
          </a:endParaRPr>
        </a:p>
        <a:p>
          <a:r>
            <a:rPr lang="en-IN" sz="1100" baseline="0">
              <a:solidFill>
                <a:srgbClr val="7030A0"/>
              </a:solidFill>
            </a:rPr>
            <a:t>Assumption:</a:t>
          </a:r>
        </a:p>
        <a:p>
          <a:r>
            <a:rPr lang="en-IN" sz="1100" baseline="0">
              <a:solidFill>
                <a:srgbClr val="7030A0"/>
              </a:solidFill>
            </a:rPr>
            <a:t>A person don't visit the website using different web browsers. </a:t>
          </a:r>
        </a:p>
        <a:p>
          <a:r>
            <a:rPr lang="en-IN" sz="1100" baseline="0">
              <a:solidFill>
                <a:srgbClr val="7030A0"/>
              </a:solidFill>
            </a:rPr>
            <a:t>i.e, he is just sticking to one.</a:t>
          </a:r>
        </a:p>
        <a:p>
          <a:endParaRPr lang="en-IN" sz="1100">
            <a:solidFill>
              <a:srgbClr val="7030A0"/>
            </a:solidFill>
          </a:endParaRPr>
        </a:p>
        <a:p>
          <a:endParaRPr lang="en-IN" sz="1100">
            <a:solidFill>
              <a:srgbClr val="7030A0"/>
            </a:solidFill>
          </a:endParaRPr>
        </a:p>
        <a:p>
          <a:r>
            <a:rPr lang="en-IN" sz="1100"/>
            <a:t>     </a:t>
          </a:r>
        </a:p>
      </xdr:txBody>
    </xdr:sp>
    <xdr:clientData/>
  </xdr:oneCellAnchor>
  <xdr:twoCellAnchor>
    <xdr:from>
      <xdr:col>8</xdr:col>
      <xdr:colOff>523875</xdr:colOff>
      <xdr:row>20</xdr:row>
      <xdr:rowOff>28575</xdr:rowOff>
    </xdr:from>
    <xdr:to>
      <xdr:col>13</xdr:col>
      <xdr:colOff>171450</xdr:colOff>
      <xdr:row>30</xdr:row>
      <xdr:rowOff>119063</xdr:rowOff>
    </xdr:to>
    <xdr:graphicFrame macro="">
      <xdr:nvGraphicFramePr>
        <xdr:cNvPr id="4" name="Chart 3">
          <a:extLst>
            <a:ext uri="{FF2B5EF4-FFF2-40B4-BE49-F238E27FC236}">
              <a16:creationId xmlns:a16="http://schemas.microsoft.com/office/drawing/2014/main" id="{78049030-6A2B-4C9A-995A-8432CE4DA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504825</xdr:colOff>
      <xdr:row>31</xdr:row>
      <xdr:rowOff>19050</xdr:rowOff>
    </xdr:from>
    <xdr:ext cx="2934971" cy="264560"/>
    <xdr:sp macro="" textlink="">
      <xdr:nvSpPr>
        <xdr:cNvPr id="5" name="TextBox 4">
          <a:extLst>
            <a:ext uri="{FF2B5EF4-FFF2-40B4-BE49-F238E27FC236}">
              <a16:creationId xmlns:a16="http://schemas.microsoft.com/office/drawing/2014/main" id="{218FF5E2-3C60-469B-8BBC-FAF0AFA70DC1}"/>
            </a:ext>
          </a:extLst>
        </xdr:cNvPr>
        <xdr:cNvSpPr txBox="1"/>
      </xdr:nvSpPr>
      <xdr:spPr>
        <a:xfrm>
          <a:off x="7705725" y="5924550"/>
          <a:ext cx="29349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Most</a:t>
          </a:r>
          <a:r>
            <a:rPr lang="en-IN" sz="1100" baseline="0"/>
            <a:t> people come to website through referrals.</a:t>
          </a:r>
          <a:endParaRPr lang="en-IN" sz="1100"/>
        </a:p>
      </xdr:txBody>
    </xdr:sp>
    <xdr:clientData/>
  </xdr:oneCellAnchor>
  <xdr:twoCellAnchor>
    <xdr:from>
      <xdr:col>9</xdr:col>
      <xdr:colOff>361950</xdr:colOff>
      <xdr:row>33</xdr:row>
      <xdr:rowOff>100012</xdr:rowOff>
    </xdr:from>
    <xdr:to>
      <xdr:col>15</xdr:col>
      <xdr:colOff>114300</xdr:colOff>
      <xdr:row>47</xdr:row>
      <xdr:rowOff>176212</xdr:rowOff>
    </xdr:to>
    <xdr:graphicFrame macro="">
      <xdr:nvGraphicFramePr>
        <xdr:cNvPr id="6" name="Chart 5">
          <a:extLst>
            <a:ext uri="{FF2B5EF4-FFF2-40B4-BE49-F238E27FC236}">
              <a16:creationId xmlns:a16="http://schemas.microsoft.com/office/drawing/2014/main" id="{0006C946-44B8-428D-81BE-974E63ABC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533399</xdr:colOff>
      <xdr:row>54</xdr:row>
      <xdr:rowOff>152400</xdr:rowOff>
    </xdr:from>
    <xdr:to>
      <xdr:col>10</xdr:col>
      <xdr:colOff>666750</xdr:colOff>
      <xdr:row>68</xdr:row>
      <xdr:rowOff>157162</xdr:rowOff>
    </xdr:to>
    <xdr:graphicFrame macro="">
      <xdr:nvGraphicFramePr>
        <xdr:cNvPr id="5" name="Chart 4">
          <a:extLst>
            <a:ext uri="{FF2B5EF4-FFF2-40B4-BE49-F238E27FC236}">
              <a16:creationId xmlns:a16="http://schemas.microsoft.com/office/drawing/2014/main" id="{EB16804C-FCBB-4B14-8C4D-1F6C8ED86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gsb.columbia.edu/CaseWorks" TargetMode="External"/><Relationship Id="rId1" Type="http://schemas.openxmlformats.org/officeDocument/2006/relationships/hyperlink" Target="mailto:ColumbiaCaseWorks@gsb.columbia.ed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4"/>
  <sheetViews>
    <sheetView workbookViewId="0">
      <selection activeCell="J24" sqref="J24"/>
    </sheetView>
  </sheetViews>
  <sheetFormatPr defaultColWidth="9.140625" defaultRowHeight="15" x14ac:dyDescent="0.25"/>
  <cols>
    <col min="1" max="1" width="9" style="73" customWidth="1"/>
    <col min="2" max="2" width="31.42578125" style="73" customWidth="1"/>
    <col min="3" max="3" width="9.140625" style="73"/>
    <col min="4" max="4" width="13.28515625" style="73" customWidth="1"/>
    <col min="5" max="12" width="9.140625" style="73"/>
    <col min="13" max="13" width="18.42578125" style="73" customWidth="1"/>
    <col min="14" max="16384" width="9.140625" style="73"/>
  </cols>
  <sheetData>
    <row r="1" spans="1:14" ht="27" x14ac:dyDescent="0.5">
      <c r="A1" s="55" t="s">
        <v>621</v>
      </c>
      <c r="B1" s="56"/>
      <c r="C1" s="56"/>
      <c r="D1" s="56"/>
      <c r="E1" s="56"/>
      <c r="F1" s="57"/>
      <c r="G1" s="56"/>
      <c r="H1" s="56"/>
      <c r="I1" s="56"/>
      <c r="J1" s="56"/>
      <c r="K1" s="56"/>
      <c r="L1" s="56"/>
      <c r="M1" s="56"/>
      <c r="N1" s="56"/>
    </row>
    <row r="2" spans="1:14" ht="15.75" x14ac:dyDescent="0.25">
      <c r="A2" s="58" t="s">
        <v>622</v>
      </c>
      <c r="B2" s="58" t="s">
        <v>623</v>
      </c>
      <c r="C2" s="56"/>
      <c r="D2" s="56"/>
      <c r="E2" s="56"/>
      <c r="F2" s="56"/>
      <c r="G2" s="56"/>
      <c r="H2" s="56"/>
      <c r="I2" s="56"/>
      <c r="J2" s="56"/>
      <c r="K2" s="56"/>
      <c r="L2" s="56"/>
      <c r="M2" s="56"/>
      <c r="N2" s="56"/>
    </row>
    <row r="3" spans="1:14" ht="15.75" x14ac:dyDescent="0.25">
      <c r="A3" s="108" t="s">
        <v>632</v>
      </c>
      <c r="B3" s="108"/>
      <c r="C3" s="56"/>
      <c r="D3" s="56"/>
      <c r="E3" s="56"/>
      <c r="F3" s="56"/>
      <c r="G3" s="56"/>
      <c r="H3" s="56"/>
      <c r="I3" s="56"/>
      <c r="J3" s="56"/>
      <c r="K3" s="56"/>
      <c r="L3" s="56"/>
      <c r="M3" s="56"/>
      <c r="N3" s="56"/>
    </row>
    <row r="4" spans="1:14" ht="16.5" thickBot="1" x14ac:dyDescent="0.3">
      <c r="A4" s="58"/>
      <c r="B4" s="56"/>
      <c r="C4" s="56"/>
      <c r="D4" s="59"/>
      <c r="E4" s="56"/>
      <c r="F4" s="56"/>
      <c r="G4" s="56"/>
      <c r="H4" s="56"/>
      <c r="I4" s="56"/>
      <c r="J4" s="56"/>
      <c r="K4" s="56"/>
      <c r="L4" s="56"/>
      <c r="M4" s="56"/>
      <c r="N4" s="56"/>
    </row>
    <row r="5" spans="1:14" ht="15.75" thickTop="1" x14ac:dyDescent="0.25">
      <c r="A5" s="56"/>
      <c r="B5" s="56"/>
      <c r="C5" s="56"/>
      <c r="D5" s="56"/>
      <c r="E5" s="56"/>
      <c r="F5" s="60" t="s">
        <v>624</v>
      </c>
      <c r="G5" s="61"/>
      <c r="H5" s="61"/>
      <c r="I5" s="61"/>
      <c r="J5" s="61"/>
      <c r="K5" s="61"/>
      <c r="L5" s="61"/>
      <c r="M5" s="62"/>
      <c r="N5" s="56"/>
    </row>
    <row r="6" spans="1:14" x14ac:dyDescent="0.25">
      <c r="A6" s="56"/>
      <c r="B6" s="56"/>
      <c r="C6" s="56"/>
      <c r="D6" s="56"/>
      <c r="E6" s="56"/>
      <c r="F6" s="63" t="s">
        <v>633</v>
      </c>
      <c r="G6" s="64"/>
      <c r="H6" s="64"/>
      <c r="I6" s="64"/>
      <c r="J6" s="64"/>
      <c r="K6" s="64"/>
      <c r="L6" s="64"/>
      <c r="M6" s="65"/>
      <c r="N6" s="56"/>
    </row>
    <row r="7" spans="1:14" x14ac:dyDescent="0.25">
      <c r="A7" s="56"/>
      <c r="B7" s="56"/>
      <c r="C7" s="56"/>
      <c r="D7" s="56"/>
      <c r="E7" s="56"/>
      <c r="F7" s="63" t="s">
        <v>625</v>
      </c>
      <c r="G7" s="64"/>
      <c r="H7" s="64"/>
      <c r="I7" s="64"/>
      <c r="J7" s="64"/>
      <c r="K7" s="64"/>
      <c r="L7" s="64"/>
      <c r="M7" s="65"/>
      <c r="N7" s="56"/>
    </row>
    <row r="8" spans="1:14" x14ac:dyDescent="0.25">
      <c r="A8" s="66" t="s">
        <v>626</v>
      </c>
      <c r="B8" s="56"/>
      <c r="C8" s="56"/>
      <c r="D8" s="56"/>
      <c r="E8" s="56"/>
      <c r="F8" s="63" t="s">
        <v>634</v>
      </c>
      <c r="G8" s="64"/>
      <c r="H8" s="64"/>
      <c r="I8" s="64"/>
      <c r="J8" s="64"/>
      <c r="K8" s="64"/>
      <c r="L8" s="64"/>
      <c r="M8" s="65"/>
      <c r="N8" s="56"/>
    </row>
    <row r="9" spans="1:14" x14ac:dyDescent="0.25">
      <c r="A9" s="110" t="s">
        <v>631</v>
      </c>
      <c r="B9" s="110"/>
      <c r="C9" s="110"/>
      <c r="D9" s="110"/>
      <c r="E9" s="56"/>
      <c r="F9" s="63" t="s">
        <v>635</v>
      </c>
      <c r="G9" s="64"/>
      <c r="H9" s="64"/>
      <c r="I9" s="64"/>
      <c r="J9" s="64"/>
      <c r="K9" s="64"/>
      <c r="L9" s="64"/>
      <c r="M9" s="65"/>
      <c r="N9" s="56"/>
    </row>
    <row r="10" spans="1:14" x14ac:dyDescent="0.25">
      <c r="A10" s="110"/>
      <c r="B10" s="110"/>
      <c r="C10" s="110"/>
      <c r="D10" s="110"/>
      <c r="E10" s="56"/>
      <c r="F10" s="63" t="s">
        <v>636</v>
      </c>
      <c r="G10" s="64"/>
      <c r="H10" s="64"/>
      <c r="I10" s="64"/>
      <c r="J10" s="64"/>
      <c r="K10" s="64"/>
      <c r="L10" s="64"/>
      <c r="M10" s="65"/>
      <c r="N10" s="56"/>
    </row>
    <row r="11" spans="1:14" ht="15" customHeight="1" x14ac:dyDescent="0.25">
      <c r="A11" s="110"/>
      <c r="B11" s="110"/>
      <c r="C11" s="110"/>
      <c r="D11" s="110"/>
      <c r="E11" s="56"/>
      <c r="F11" s="63" t="s">
        <v>627</v>
      </c>
      <c r="G11" s="64"/>
      <c r="H11" s="64"/>
      <c r="I11" s="64"/>
      <c r="J11" s="64"/>
      <c r="K11" s="64"/>
      <c r="L11" s="64"/>
      <c r="M11" s="65"/>
      <c r="N11" s="56"/>
    </row>
    <row r="12" spans="1:14" x14ac:dyDescent="0.25">
      <c r="A12" s="110"/>
      <c r="B12" s="110"/>
      <c r="C12" s="110"/>
      <c r="D12" s="110"/>
      <c r="E12" s="56"/>
      <c r="F12" s="67" t="s">
        <v>628</v>
      </c>
      <c r="G12" s="64"/>
      <c r="H12" s="64"/>
      <c r="I12" s="64"/>
      <c r="J12" s="64"/>
      <c r="K12" s="64"/>
      <c r="L12" s="64"/>
      <c r="M12" s="65"/>
      <c r="N12" s="56"/>
    </row>
    <row r="13" spans="1:14" x14ac:dyDescent="0.25">
      <c r="A13" s="110"/>
      <c r="B13" s="110"/>
      <c r="C13" s="110"/>
      <c r="D13" s="110"/>
      <c r="E13" s="56"/>
      <c r="F13" s="63" t="s">
        <v>629</v>
      </c>
      <c r="G13" s="64"/>
      <c r="H13" s="64"/>
      <c r="I13" s="64"/>
      <c r="J13" s="64"/>
      <c r="K13" s="64"/>
      <c r="L13" s="64"/>
      <c r="M13" s="65"/>
      <c r="N13" s="56"/>
    </row>
    <row r="14" spans="1:14" x14ac:dyDescent="0.25">
      <c r="A14" s="110"/>
      <c r="B14" s="110"/>
      <c r="C14" s="110"/>
      <c r="D14" s="110"/>
      <c r="E14" s="56"/>
      <c r="F14" s="67" t="s">
        <v>630</v>
      </c>
      <c r="G14" s="68"/>
      <c r="H14" s="64"/>
      <c r="I14" s="64"/>
      <c r="J14" s="64"/>
      <c r="K14" s="64"/>
      <c r="L14" s="64"/>
      <c r="M14" s="65"/>
      <c r="N14" s="56"/>
    </row>
    <row r="15" spans="1:14" ht="15.75" thickBot="1" x14ac:dyDescent="0.3">
      <c r="A15" s="110"/>
      <c r="B15" s="110"/>
      <c r="C15" s="110"/>
      <c r="D15" s="110"/>
      <c r="E15" s="56"/>
      <c r="F15" s="69"/>
      <c r="G15" s="70"/>
      <c r="H15" s="70"/>
      <c r="I15" s="70"/>
      <c r="J15" s="70"/>
      <c r="K15" s="70"/>
      <c r="L15" s="70"/>
      <c r="M15" s="71"/>
      <c r="N15" s="56"/>
    </row>
    <row r="16" spans="1:14" ht="15.75" thickTop="1" x14ac:dyDescent="0.25">
      <c r="A16" s="110"/>
      <c r="B16" s="110"/>
      <c r="C16" s="110"/>
      <c r="D16" s="110"/>
      <c r="E16" s="56"/>
      <c r="F16" s="56"/>
      <c r="G16" s="56"/>
      <c r="H16" s="56"/>
      <c r="I16" s="56"/>
      <c r="J16" s="56"/>
      <c r="K16" s="56"/>
      <c r="L16" s="56"/>
      <c r="M16" s="56"/>
      <c r="N16" s="56"/>
    </row>
    <row r="17" spans="1:14" x14ac:dyDescent="0.25">
      <c r="A17" s="110"/>
      <c r="B17" s="110"/>
      <c r="C17" s="110"/>
      <c r="D17" s="110"/>
      <c r="E17" s="56"/>
      <c r="F17" s="56"/>
      <c r="G17" s="56"/>
      <c r="H17" s="56"/>
      <c r="I17" s="56"/>
      <c r="J17" s="56"/>
      <c r="K17" s="56"/>
      <c r="L17" s="56"/>
      <c r="M17" s="56"/>
      <c r="N17" s="56"/>
    </row>
    <row r="18" spans="1:14" x14ac:dyDescent="0.25">
      <c r="A18" s="56"/>
      <c r="B18" s="56"/>
      <c r="C18" s="56"/>
      <c r="D18" s="56"/>
      <c r="E18" s="56"/>
      <c r="F18" s="56"/>
      <c r="G18" s="56"/>
      <c r="H18" s="56"/>
      <c r="I18" s="56"/>
      <c r="J18" s="56"/>
      <c r="K18" s="56"/>
      <c r="L18" s="56"/>
      <c r="M18" s="56"/>
      <c r="N18" s="56"/>
    </row>
    <row r="19" spans="1:14" x14ac:dyDescent="0.25">
      <c r="A19" s="56"/>
      <c r="B19" s="56"/>
      <c r="C19" s="56"/>
      <c r="D19" s="56"/>
      <c r="E19" s="56"/>
      <c r="F19" s="109"/>
      <c r="G19" s="72"/>
      <c r="H19" s="56"/>
      <c r="I19" s="56"/>
      <c r="J19" s="56"/>
      <c r="K19" s="56"/>
      <c r="L19" s="56"/>
      <c r="M19" s="56"/>
      <c r="N19" s="56"/>
    </row>
    <row r="20" spans="1:14" x14ac:dyDescent="0.25">
      <c r="A20" s="56"/>
      <c r="B20" s="56"/>
      <c r="C20" s="56"/>
      <c r="D20" s="56"/>
      <c r="E20" s="56"/>
      <c r="F20" s="109"/>
      <c r="G20" s="72"/>
      <c r="H20" s="56"/>
      <c r="I20" s="56"/>
      <c r="J20" s="56"/>
      <c r="K20" s="56"/>
      <c r="L20" s="56"/>
      <c r="M20" s="56"/>
      <c r="N20" s="56"/>
    </row>
    <row r="21" spans="1:14" x14ac:dyDescent="0.25">
      <c r="A21" s="56"/>
      <c r="B21" s="56"/>
      <c r="C21" s="56"/>
      <c r="D21" s="56"/>
      <c r="E21" s="56"/>
      <c r="F21" s="109"/>
      <c r="G21" s="72"/>
      <c r="H21" s="56"/>
      <c r="I21" s="56"/>
      <c r="J21" s="56"/>
      <c r="K21" s="56"/>
      <c r="L21" s="56"/>
      <c r="M21" s="56"/>
      <c r="N21" s="56"/>
    </row>
    <row r="22" spans="1:14" x14ac:dyDescent="0.25">
      <c r="A22" s="56"/>
      <c r="B22" s="56"/>
      <c r="C22" s="56"/>
      <c r="D22" s="56"/>
      <c r="E22" s="56"/>
      <c r="F22" s="109"/>
      <c r="G22" s="72"/>
      <c r="H22" s="56"/>
      <c r="I22" s="56"/>
      <c r="J22" s="56"/>
      <c r="K22" s="56"/>
      <c r="L22" s="56"/>
      <c r="M22" s="56"/>
      <c r="N22" s="56"/>
    </row>
    <row r="23" spans="1:14" x14ac:dyDescent="0.25">
      <c r="A23" s="56"/>
      <c r="B23" s="56"/>
      <c r="C23" s="56"/>
      <c r="D23" s="56"/>
      <c r="E23" s="56"/>
      <c r="F23" s="109"/>
      <c r="G23" s="72"/>
      <c r="H23" s="56"/>
      <c r="I23" s="56"/>
      <c r="J23" s="56"/>
      <c r="K23" s="56"/>
      <c r="L23" s="56"/>
      <c r="M23" s="56"/>
      <c r="N23" s="56"/>
    </row>
    <row r="24" spans="1:14" x14ac:dyDescent="0.25">
      <c r="A24" s="56"/>
      <c r="B24" s="56"/>
      <c r="C24" s="56"/>
      <c r="D24" s="56"/>
      <c r="E24" s="56"/>
      <c r="F24" s="109"/>
      <c r="G24" s="72"/>
      <c r="H24" s="56"/>
      <c r="I24" s="56"/>
      <c r="J24" s="56"/>
      <c r="K24" s="56"/>
      <c r="L24" s="56"/>
      <c r="M24" s="56"/>
      <c r="N24" s="56"/>
    </row>
  </sheetData>
  <mergeCells count="3">
    <mergeCell ref="A3:B3"/>
    <mergeCell ref="F19:F24"/>
    <mergeCell ref="A9:D17"/>
  </mergeCells>
  <hyperlinks>
    <hyperlink ref="F14" r:id="rId1" xr:uid="{00000000-0004-0000-0000-000000000000}"/>
    <hyperlink ref="F12" r:id="rId2" xr:uid="{00000000-0004-0000-0000-000001000000}"/>
  </hyperlinks>
  <pageMargins left="0.7" right="0.7" top="0.75" bottom="0.75" header="0.3" footer="0.3"/>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8"/>
  <sheetViews>
    <sheetView workbookViewId="0">
      <selection activeCell="B6" sqref="B6"/>
    </sheetView>
  </sheetViews>
  <sheetFormatPr defaultColWidth="8.85546875" defaultRowHeight="15" x14ac:dyDescent="0.25"/>
  <cols>
    <col min="1" max="1" width="17" bestFit="1" customWidth="1"/>
    <col min="2" max="2" width="5.85546875" bestFit="1" customWidth="1"/>
    <col min="3" max="3" width="12.85546875" bestFit="1" customWidth="1"/>
    <col min="4" max="4" width="10.42578125" bestFit="1" customWidth="1"/>
    <col min="5" max="5" width="11" bestFit="1" customWidth="1"/>
    <col min="6" max="6" width="22.85546875" bestFit="1" customWidth="1"/>
    <col min="7" max="7" width="12" bestFit="1" customWidth="1"/>
    <col min="8" max="8" width="12.42578125" bestFit="1" customWidth="1"/>
    <col min="10" max="10" width="17.28515625" customWidth="1"/>
    <col min="11" max="11" width="8.140625" customWidth="1"/>
    <col min="13" max="14" width="11.140625" customWidth="1"/>
    <col min="15" max="15" width="14.7109375" customWidth="1"/>
    <col min="24" max="24" width="25.28515625" bestFit="1" customWidth="1"/>
  </cols>
  <sheetData>
    <row r="1" spans="1:24" x14ac:dyDescent="0.25">
      <c r="A1" t="s">
        <v>78</v>
      </c>
    </row>
    <row r="2" spans="1:24" x14ac:dyDescent="0.25">
      <c r="A2" t="s">
        <v>82</v>
      </c>
      <c r="D2" s="1"/>
      <c r="E2" t="s">
        <v>70</v>
      </c>
      <c r="H2" t="s">
        <v>79</v>
      </c>
    </row>
    <row r="3" spans="1:24" x14ac:dyDescent="0.25">
      <c r="A3" t="s">
        <v>83</v>
      </c>
      <c r="D3" s="2"/>
      <c r="E3" t="s">
        <v>71</v>
      </c>
      <c r="H3" t="s">
        <v>80</v>
      </c>
    </row>
    <row r="4" spans="1:24" x14ac:dyDescent="0.25">
      <c r="B4" s="53"/>
    </row>
    <row r="5" spans="1:24" x14ac:dyDescent="0.25">
      <c r="A5" s="4" t="s">
        <v>0</v>
      </c>
      <c r="B5" s="30" t="s">
        <v>72</v>
      </c>
      <c r="C5" s="30" t="s">
        <v>73</v>
      </c>
      <c r="D5" s="4" t="s">
        <v>74</v>
      </c>
      <c r="E5" s="4" t="s">
        <v>75</v>
      </c>
      <c r="F5" s="4" t="s">
        <v>84</v>
      </c>
      <c r="G5" s="4" t="s">
        <v>76</v>
      </c>
      <c r="H5" s="4" t="s">
        <v>77</v>
      </c>
      <c r="X5" s="26"/>
    </row>
    <row r="6" spans="1:24" x14ac:dyDescent="0.25">
      <c r="A6" s="1" t="s">
        <v>4</v>
      </c>
      <c r="B6" s="6">
        <v>1632</v>
      </c>
      <c r="C6" s="6">
        <v>1509</v>
      </c>
      <c r="D6" s="6">
        <v>3328</v>
      </c>
      <c r="E6" s="9">
        <v>2.04</v>
      </c>
      <c r="F6" s="31" t="s">
        <v>682</v>
      </c>
      <c r="G6" s="32">
        <v>0.72670000000000001</v>
      </c>
      <c r="H6" s="32">
        <v>0.88539999999999996</v>
      </c>
      <c r="J6" s="26"/>
      <c r="X6" s="26"/>
    </row>
    <row r="7" spans="1:24" x14ac:dyDescent="0.25">
      <c r="A7" s="1" t="s">
        <v>5</v>
      </c>
      <c r="B7" s="6">
        <v>1580</v>
      </c>
      <c r="C7" s="6">
        <v>1450</v>
      </c>
      <c r="D7" s="6">
        <v>3097</v>
      </c>
      <c r="E7" s="9">
        <v>1.96</v>
      </c>
      <c r="F7" s="31">
        <v>56</v>
      </c>
      <c r="G7" s="32">
        <v>0.75509999999999999</v>
      </c>
      <c r="H7" s="32">
        <v>0.87339999999999995</v>
      </c>
      <c r="X7" s="26"/>
    </row>
    <row r="8" spans="1:24" x14ac:dyDescent="0.25">
      <c r="A8" s="1" t="s">
        <v>6</v>
      </c>
      <c r="B8" s="6">
        <v>1441</v>
      </c>
      <c r="C8" s="6">
        <v>1306</v>
      </c>
      <c r="D8" s="6">
        <v>3202</v>
      </c>
      <c r="E8" s="9">
        <v>2.2200000000000002</v>
      </c>
      <c r="F8" s="31">
        <v>79</v>
      </c>
      <c r="G8" s="32">
        <v>0.73980000000000001</v>
      </c>
      <c r="H8" s="32">
        <v>0.84319999999999995</v>
      </c>
      <c r="J8" s="54"/>
      <c r="X8" s="26"/>
    </row>
    <row r="9" spans="1:24" x14ac:dyDescent="0.25">
      <c r="A9" s="1" t="s">
        <v>7</v>
      </c>
      <c r="B9" s="6">
        <v>1452</v>
      </c>
      <c r="C9" s="6">
        <v>1301</v>
      </c>
      <c r="D9" s="6">
        <v>3170</v>
      </c>
      <c r="E9" s="9">
        <v>2.1800000000000002</v>
      </c>
      <c r="F9" s="31">
        <v>81</v>
      </c>
      <c r="G9" s="32">
        <v>0.73619999999999997</v>
      </c>
      <c r="H9" s="32">
        <v>0.84370000000000001</v>
      </c>
      <c r="J9" s="48"/>
      <c r="K9" s="49"/>
      <c r="X9" s="26"/>
    </row>
    <row r="10" spans="1:24" x14ac:dyDescent="0.25">
      <c r="A10" s="1" t="s">
        <v>8</v>
      </c>
      <c r="B10" s="6">
        <v>1339</v>
      </c>
      <c r="C10" s="6">
        <v>1255</v>
      </c>
      <c r="D10" s="6">
        <v>2366</v>
      </c>
      <c r="E10" s="9">
        <v>1.77</v>
      </c>
      <c r="F10" s="31">
        <v>50</v>
      </c>
      <c r="G10" s="32">
        <v>0.76400000000000001</v>
      </c>
      <c r="H10" s="32">
        <v>0.89249999999999996</v>
      </c>
      <c r="J10" s="49"/>
      <c r="X10" s="26"/>
    </row>
    <row r="11" spans="1:24" x14ac:dyDescent="0.25">
      <c r="A11" s="1" t="s">
        <v>9</v>
      </c>
      <c r="B11" s="9">
        <v>892</v>
      </c>
      <c r="C11" s="8">
        <v>841</v>
      </c>
      <c r="D11" s="6">
        <v>1865</v>
      </c>
      <c r="E11" s="9">
        <v>2.09</v>
      </c>
      <c r="F11" s="31">
        <v>71</v>
      </c>
      <c r="G11" s="32">
        <v>0.73650000000000004</v>
      </c>
      <c r="H11" s="32">
        <v>0.87560000000000004</v>
      </c>
      <c r="X11" s="26"/>
    </row>
    <row r="12" spans="1:24" x14ac:dyDescent="0.25">
      <c r="A12" s="1" t="s">
        <v>10</v>
      </c>
      <c r="B12" s="9">
        <v>797</v>
      </c>
      <c r="C12" s="8">
        <v>731</v>
      </c>
      <c r="D12" s="6">
        <v>1885</v>
      </c>
      <c r="E12" s="9">
        <v>2.37</v>
      </c>
      <c r="F12" s="31">
        <v>80</v>
      </c>
      <c r="G12" s="32">
        <v>0.61480000000000001</v>
      </c>
      <c r="H12" s="32">
        <v>0.85699999999999998</v>
      </c>
      <c r="X12" s="26"/>
    </row>
    <row r="13" spans="1:24" x14ac:dyDescent="0.25">
      <c r="A13" s="1" t="s">
        <v>11</v>
      </c>
      <c r="B13" s="9">
        <v>744</v>
      </c>
      <c r="C13" s="8">
        <v>706</v>
      </c>
      <c r="D13" s="6">
        <v>1916</v>
      </c>
      <c r="E13" s="9">
        <v>2.58</v>
      </c>
      <c r="F13" s="31">
        <v>96</v>
      </c>
      <c r="G13" s="32">
        <v>0.5927</v>
      </c>
      <c r="H13" s="32">
        <v>0.88839999999999997</v>
      </c>
      <c r="X13" s="26"/>
    </row>
    <row r="14" spans="1:24" x14ac:dyDescent="0.25">
      <c r="A14" s="1" t="s">
        <v>12</v>
      </c>
      <c r="B14" s="6">
        <v>1044</v>
      </c>
      <c r="C14" s="8">
        <v>976</v>
      </c>
      <c r="D14" s="6">
        <v>2670</v>
      </c>
      <c r="E14" s="9">
        <v>2.56</v>
      </c>
      <c r="F14" s="31">
        <v>82</v>
      </c>
      <c r="G14" s="32">
        <v>0.60340000000000005</v>
      </c>
      <c r="H14" s="32">
        <v>0.8669</v>
      </c>
      <c r="X14" s="26"/>
    </row>
    <row r="15" spans="1:24" x14ac:dyDescent="0.25">
      <c r="A15" s="1" t="s">
        <v>13</v>
      </c>
      <c r="B15" s="9">
        <v>906</v>
      </c>
      <c r="C15" s="8">
        <v>850</v>
      </c>
      <c r="D15" s="6">
        <v>2189</v>
      </c>
      <c r="E15" s="9">
        <v>2.42</v>
      </c>
      <c r="F15" s="31">
        <v>78</v>
      </c>
      <c r="G15" s="32">
        <v>0.63360000000000005</v>
      </c>
      <c r="H15" s="32">
        <v>0.87419999999999998</v>
      </c>
      <c r="X15" s="26"/>
    </row>
    <row r="16" spans="1:24" x14ac:dyDescent="0.25">
      <c r="A16" s="1" t="s">
        <v>14</v>
      </c>
      <c r="B16" s="9">
        <v>849</v>
      </c>
      <c r="C16" s="8">
        <v>791</v>
      </c>
      <c r="D16" s="6">
        <v>1947</v>
      </c>
      <c r="E16" s="9">
        <v>2.29</v>
      </c>
      <c r="F16" s="31">
        <v>91</v>
      </c>
      <c r="G16" s="32">
        <v>0.64429999999999998</v>
      </c>
      <c r="H16" s="32">
        <v>0.87039999999999995</v>
      </c>
      <c r="X16" s="26"/>
    </row>
    <row r="17" spans="1:24" x14ac:dyDescent="0.25">
      <c r="A17" s="1" t="s">
        <v>15</v>
      </c>
      <c r="B17" s="9">
        <v>737</v>
      </c>
      <c r="C17" s="8">
        <v>685</v>
      </c>
      <c r="D17" s="6">
        <v>1746</v>
      </c>
      <c r="E17" s="9">
        <v>2.37</v>
      </c>
      <c r="F17" s="31">
        <v>98</v>
      </c>
      <c r="G17" s="32">
        <v>0.62819999999999998</v>
      </c>
      <c r="H17" s="32">
        <v>0.87250000000000005</v>
      </c>
      <c r="X17" s="26"/>
    </row>
    <row r="18" spans="1:24" x14ac:dyDescent="0.25">
      <c r="A18" s="1" t="s">
        <v>16</v>
      </c>
      <c r="B18" s="9">
        <v>734</v>
      </c>
      <c r="C18" s="8">
        <v>668</v>
      </c>
      <c r="D18" s="6">
        <v>1946</v>
      </c>
      <c r="E18" s="9">
        <v>2.65</v>
      </c>
      <c r="F18" s="31">
        <v>100</v>
      </c>
      <c r="G18" s="32">
        <v>0.624</v>
      </c>
      <c r="H18" s="32">
        <v>0.84330000000000005</v>
      </c>
      <c r="X18" s="26"/>
    </row>
    <row r="19" spans="1:24" x14ac:dyDescent="0.25">
      <c r="A19" s="1" t="s">
        <v>17</v>
      </c>
      <c r="B19" s="9">
        <v>626</v>
      </c>
      <c r="C19" s="8">
        <v>594</v>
      </c>
      <c r="D19" s="6">
        <v>1540</v>
      </c>
      <c r="E19" s="9">
        <v>2.46</v>
      </c>
      <c r="F19" s="31">
        <v>91</v>
      </c>
      <c r="G19" s="32">
        <v>0.61980000000000002</v>
      </c>
      <c r="H19" s="32">
        <v>0.86580000000000001</v>
      </c>
      <c r="X19" s="26"/>
    </row>
    <row r="20" spans="1:24" ht="15.75" x14ac:dyDescent="0.25">
      <c r="A20" s="26" t="s">
        <v>18</v>
      </c>
      <c r="B20" s="10">
        <v>577</v>
      </c>
      <c r="C20">
        <v>537</v>
      </c>
      <c r="D20" s="3">
        <v>1489</v>
      </c>
      <c r="E20" s="10">
        <v>2.58</v>
      </c>
      <c r="F20" s="28">
        <v>83</v>
      </c>
      <c r="G20" s="29">
        <v>0.62050000000000005</v>
      </c>
      <c r="H20" s="29">
        <v>0.86660000000000004</v>
      </c>
      <c r="J20" s="39"/>
      <c r="X20" s="26"/>
    </row>
    <row r="21" spans="1:24" x14ac:dyDescent="0.25">
      <c r="A21" s="26" t="s">
        <v>19</v>
      </c>
      <c r="B21" s="10">
        <v>562</v>
      </c>
      <c r="C21">
        <v>508</v>
      </c>
      <c r="D21" s="3">
        <v>1428</v>
      </c>
      <c r="E21" s="10">
        <v>2.54</v>
      </c>
      <c r="F21" s="28">
        <v>82</v>
      </c>
      <c r="G21" s="29">
        <v>0.58899999999999997</v>
      </c>
      <c r="H21" s="29">
        <v>0.81320000000000003</v>
      </c>
      <c r="X21" s="26"/>
    </row>
    <row r="22" spans="1:24" x14ac:dyDescent="0.25">
      <c r="A22" s="26" t="s">
        <v>20</v>
      </c>
      <c r="B22" s="10">
        <v>563</v>
      </c>
      <c r="C22">
        <v>495</v>
      </c>
      <c r="D22" s="3">
        <v>1547</v>
      </c>
      <c r="E22" s="10">
        <v>2.75</v>
      </c>
      <c r="F22" s="28">
        <v>112</v>
      </c>
      <c r="G22" s="29">
        <v>0.58609999999999995</v>
      </c>
      <c r="H22" s="29">
        <v>0.78510000000000002</v>
      </c>
      <c r="X22" s="26"/>
    </row>
    <row r="23" spans="1:24" x14ac:dyDescent="0.25">
      <c r="A23" s="26" t="s">
        <v>21</v>
      </c>
      <c r="B23" s="10">
        <v>652</v>
      </c>
      <c r="C23">
        <v>585</v>
      </c>
      <c r="D23" s="3">
        <v>1792</v>
      </c>
      <c r="E23" s="10">
        <v>2.75</v>
      </c>
      <c r="F23" s="28">
        <v>101</v>
      </c>
      <c r="G23" s="29">
        <v>0.56130000000000002</v>
      </c>
      <c r="H23" s="29">
        <v>0.80979999999999996</v>
      </c>
      <c r="X23" s="26"/>
    </row>
    <row r="24" spans="1:24" x14ac:dyDescent="0.25">
      <c r="A24" s="26" t="s">
        <v>22</v>
      </c>
      <c r="B24" s="10">
        <v>611</v>
      </c>
      <c r="C24">
        <v>549</v>
      </c>
      <c r="D24" s="3">
        <v>1928</v>
      </c>
      <c r="E24" s="10">
        <v>3.16</v>
      </c>
      <c r="F24" s="28">
        <v>109</v>
      </c>
      <c r="G24" s="29">
        <v>0.53520000000000001</v>
      </c>
      <c r="H24" s="29">
        <v>0.81179999999999997</v>
      </c>
      <c r="X24" s="26"/>
    </row>
    <row r="25" spans="1:24" x14ac:dyDescent="0.25">
      <c r="A25" s="26" t="s">
        <v>23</v>
      </c>
      <c r="B25" s="10">
        <v>561</v>
      </c>
      <c r="C25">
        <v>500</v>
      </c>
      <c r="D25" s="3">
        <v>1784</v>
      </c>
      <c r="E25" s="10">
        <v>3.18</v>
      </c>
      <c r="F25" s="28">
        <v>113</v>
      </c>
      <c r="G25" s="29">
        <v>0.53649999999999998</v>
      </c>
      <c r="H25" s="29">
        <v>0.79859999999999998</v>
      </c>
      <c r="X25" s="26"/>
    </row>
    <row r="26" spans="1:24" x14ac:dyDescent="0.25">
      <c r="A26" s="26" t="s">
        <v>24</v>
      </c>
      <c r="B26" s="10">
        <v>558</v>
      </c>
      <c r="C26">
        <v>525</v>
      </c>
      <c r="D26" s="3">
        <v>1455</v>
      </c>
      <c r="E26" s="10">
        <v>2.61</v>
      </c>
      <c r="F26" s="28">
        <v>97</v>
      </c>
      <c r="G26" s="29">
        <v>0.6129</v>
      </c>
      <c r="H26" s="29">
        <v>0.86019999999999996</v>
      </c>
      <c r="X26" s="26"/>
    </row>
    <row r="27" spans="1:24" x14ac:dyDescent="0.25">
      <c r="A27" s="26" t="s">
        <v>25</v>
      </c>
      <c r="B27" s="10">
        <v>570</v>
      </c>
      <c r="C27">
        <v>520</v>
      </c>
      <c r="D27" s="3">
        <v>1562</v>
      </c>
      <c r="E27" s="10">
        <v>2.74</v>
      </c>
      <c r="F27" s="28">
        <v>95</v>
      </c>
      <c r="G27" s="29">
        <v>0.57369999999999999</v>
      </c>
      <c r="H27" s="29">
        <v>0.84909999999999997</v>
      </c>
      <c r="X27" s="26"/>
    </row>
    <row r="28" spans="1:24" x14ac:dyDescent="0.25">
      <c r="A28" s="26" t="s">
        <v>26</v>
      </c>
      <c r="B28" s="10">
        <v>551</v>
      </c>
      <c r="C28">
        <v>511</v>
      </c>
      <c r="D28" s="3">
        <v>1560</v>
      </c>
      <c r="E28" s="10">
        <v>2.83</v>
      </c>
      <c r="F28" s="28">
        <v>109</v>
      </c>
      <c r="G28" s="29">
        <v>0.56620000000000004</v>
      </c>
      <c r="H28" s="29">
        <v>0.83850000000000002</v>
      </c>
      <c r="X28" s="26"/>
    </row>
    <row r="29" spans="1:24" x14ac:dyDescent="0.25">
      <c r="A29" s="26" t="s">
        <v>27</v>
      </c>
      <c r="B29" s="10">
        <v>537</v>
      </c>
      <c r="C29">
        <v>507</v>
      </c>
      <c r="D29" s="3">
        <v>1450</v>
      </c>
      <c r="E29" s="10">
        <v>2.7</v>
      </c>
      <c r="F29" s="28">
        <v>93</v>
      </c>
      <c r="G29" s="29">
        <v>0.56979999999999997</v>
      </c>
      <c r="H29" s="29">
        <v>0.87150000000000005</v>
      </c>
      <c r="X29" s="26"/>
    </row>
    <row r="30" spans="1:24" x14ac:dyDescent="0.25">
      <c r="A30" s="26" t="s">
        <v>28</v>
      </c>
      <c r="B30" s="10">
        <v>543</v>
      </c>
      <c r="C30">
        <v>500</v>
      </c>
      <c r="D30" s="3">
        <v>1527</v>
      </c>
      <c r="E30" s="10">
        <v>2.81</v>
      </c>
      <c r="F30" s="28">
        <v>109</v>
      </c>
      <c r="G30" s="29">
        <v>0.58379999999999999</v>
      </c>
      <c r="H30" s="29">
        <v>0.83609999999999995</v>
      </c>
      <c r="X30" s="26"/>
    </row>
    <row r="31" spans="1:24" x14ac:dyDescent="0.25">
      <c r="A31" s="26" t="s">
        <v>29</v>
      </c>
      <c r="B31" s="10">
        <v>558</v>
      </c>
      <c r="C31">
        <v>511</v>
      </c>
      <c r="D31" s="3">
        <v>1495</v>
      </c>
      <c r="E31" s="10">
        <v>2.68</v>
      </c>
      <c r="F31" s="28">
        <v>96</v>
      </c>
      <c r="G31" s="29">
        <v>0.57709999999999995</v>
      </c>
      <c r="H31" s="29">
        <v>0.81179999999999997</v>
      </c>
      <c r="X31" s="26"/>
    </row>
    <row r="32" spans="1:24" x14ac:dyDescent="0.25">
      <c r="A32" s="26" t="s">
        <v>30</v>
      </c>
      <c r="B32" s="10">
        <v>536</v>
      </c>
      <c r="C32">
        <v>510</v>
      </c>
      <c r="D32" s="3">
        <v>1515</v>
      </c>
      <c r="E32" s="10">
        <v>2.83</v>
      </c>
      <c r="F32" s="28">
        <v>102</v>
      </c>
      <c r="G32" s="29">
        <v>0.57650000000000001</v>
      </c>
      <c r="H32" s="29">
        <v>0.87309999999999999</v>
      </c>
      <c r="X32" s="26"/>
    </row>
    <row r="33" spans="1:24" x14ac:dyDescent="0.25">
      <c r="A33" s="26" t="s">
        <v>31</v>
      </c>
      <c r="B33" s="10">
        <v>549</v>
      </c>
      <c r="C33">
        <v>498</v>
      </c>
      <c r="D33" s="3">
        <v>1367</v>
      </c>
      <c r="E33" s="10">
        <v>2.4900000000000002</v>
      </c>
      <c r="F33" s="28">
        <v>87</v>
      </c>
      <c r="G33" s="29">
        <v>0.61199999999999999</v>
      </c>
      <c r="H33" s="29">
        <v>0.81789999999999996</v>
      </c>
      <c r="X33" s="26"/>
    </row>
    <row r="34" spans="1:24" x14ac:dyDescent="0.25">
      <c r="A34" s="26" t="s">
        <v>32</v>
      </c>
      <c r="B34" s="10">
        <v>545</v>
      </c>
      <c r="C34">
        <v>499</v>
      </c>
      <c r="D34" s="3">
        <v>1464</v>
      </c>
      <c r="E34" s="10">
        <v>2.69</v>
      </c>
      <c r="F34" s="28">
        <v>106</v>
      </c>
      <c r="G34" s="29">
        <v>0.59079999999999999</v>
      </c>
      <c r="H34" s="29">
        <v>0.82389999999999997</v>
      </c>
      <c r="X34" s="26"/>
    </row>
    <row r="35" spans="1:24" x14ac:dyDescent="0.25">
      <c r="A35" s="26" t="s">
        <v>33</v>
      </c>
      <c r="B35" s="10">
        <v>591</v>
      </c>
      <c r="C35">
        <v>535</v>
      </c>
      <c r="D35" s="3">
        <v>1469</v>
      </c>
      <c r="E35" s="10">
        <v>2.4900000000000002</v>
      </c>
      <c r="F35" s="28">
        <v>91</v>
      </c>
      <c r="G35" s="29">
        <v>0.62439999999999996</v>
      </c>
      <c r="H35" s="29">
        <v>0.82740000000000002</v>
      </c>
      <c r="X35" s="26"/>
    </row>
    <row r="36" spans="1:24" x14ac:dyDescent="0.25">
      <c r="A36" s="26" t="s">
        <v>34</v>
      </c>
      <c r="B36" s="10">
        <v>383</v>
      </c>
      <c r="C36">
        <v>366</v>
      </c>
      <c r="D36" s="10">
        <v>793</v>
      </c>
      <c r="E36" s="10">
        <v>2.0699999999999998</v>
      </c>
      <c r="F36" s="28">
        <v>76</v>
      </c>
      <c r="G36" s="29">
        <v>0.68930000000000002</v>
      </c>
      <c r="H36" s="29">
        <v>0.90080000000000005</v>
      </c>
      <c r="X36" s="26"/>
    </row>
    <row r="37" spans="1:24" x14ac:dyDescent="0.25">
      <c r="A37" s="26" t="s">
        <v>35</v>
      </c>
      <c r="B37" s="10">
        <v>402</v>
      </c>
      <c r="C37">
        <v>385</v>
      </c>
      <c r="D37" s="10">
        <v>827</v>
      </c>
      <c r="E37" s="10">
        <v>2.06</v>
      </c>
      <c r="F37" s="28">
        <v>62</v>
      </c>
      <c r="G37" s="29">
        <v>0.70150000000000001</v>
      </c>
      <c r="H37" s="29">
        <v>0.89300000000000002</v>
      </c>
      <c r="X37" s="26"/>
    </row>
    <row r="38" spans="1:24" x14ac:dyDescent="0.25">
      <c r="A38" s="26" t="s">
        <v>36</v>
      </c>
      <c r="B38" s="10">
        <v>547</v>
      </c>
      <c r="C38">
        <v>495</v>
      </c>
      <c r="D38" s="3">
        <v>1659</v>
      </c>
      <c r="E38" s="10">
        <v>3.03</v>
      </c>
      <c r="F38" s="28">
        <v>120</v>
      </c>
      <c r="G38" s="29">
        <v>0.54659999999999997</v>
      </c>
      <c r="H38" s="29">
        <v>0.81899999999999995</v>
      </c>
      <c r="X38" s="26"/>
    </row>
    <row r="39" spans="1:24" x14ac:dyDescent="0.25">
      <c r="A39" s="26" t="s">
        <v>37</v>
      </c>
      <c r="B39" s="10">
        <v>631</v>
      </c>
      <c r="C39">
        <v>583</v>
      </c>
      <c r="D39" s="3">
        <v>1745</v>
      </c>
      <c r="E39" s="10">
        <v>2.77</v>
      </c>
      <c r="F39" s="28">
        <v>103</v>
      </c>
      <c r="G39" s="29">
        <v>0.56579999999999997</v>
      </c>
      <c r="H39" s="29">
        <v>0.85419999999999996</v>
      </c>
      <c r="X39" s="26"/>
    </row>
    <row r="40" spans="1:24" x14ac:dyDescent="0.25">
      <c r="A40" s="26" t="s">
        <v>38</v>
      </c>
      <c r="B40" s="10">
        <v>795</v>
      </c>
      <c r="C40">
        <v>734</v>
      </c>
      <c r="D40" s="3">
        <v>1824</v>
      </c>
      <c r="E40" s="10">
        <v>2.29</v>
      </c>
      <c r="F40" s="28">
        <v>67</v>
      </c>
      <c r="G40" s="29">
        <v>0.65790000000000004</v>
      </c>
      <c r="H40" s="29">
        <v>0.8528</v>
      </c>
      <c r="X40" s="26"/>
    </row>
    <row r="41" spans="1:24" x14ac:dyDescent="0.25">
      <c r="A41" s="33" t="s">
        <v>39</v>
      </c>
      <c r="B41" s="34">
        <v>1000</v>
      </c>
      <c r="C41" s="35">
        <v>930</v>
      </c>
      <c r="D41" s="34">
        <v>2259</v>
      </c>
      <c r="E41" s="36">
        <v>2.2599999999999998</v>
      </c>
      <c r="F41" s="37">
        <v>66</v>
      </c>
      <c r="G41" s="38">
        <v>0.65800000000000003</v>
      </c>
      <c r="H41" s="38">
        <v>0.86499999999999999</v>
      </c>
      <c r="X41" s="26"/>
    </row>
    <row r="42" spans="1:24" x14ac:dyDescent="0.25">
      <c r="A42" s="33" t="s">
        <v>40</v>
      </c>
      <c r="B42" s="34">
        <v>1207</v>
      </c>
      <c r="C42" s="34">
        <v>1136</v>
      </c>
      <c r="D42" s="34">
        <v>2376</v>
      </c>
      <c r="E42" s="36">
        <v>1.97</v>
      </c>
      <c r="F42" s="37">
        <v>68</v>
      </c>
      <c r="G42" s="38">
        <v>0.73070000000000002</v>
      </c>
      <c r="H42" s="38">
        <v>0.88149999999999995</v>
      </c>
      <c r="X42" s="26"/>
    </row>
    <row r="43" spans="1:24" x14ac:dyDescent="0.25">
      <c r="A43" s="33" t="s">
        <v>41</v>
      </c>
      <c r="B43" s="34">
        <v>2317</v>
      </c>
      <c r="C43" s="34">
        <v>2229</v>
      </c>
      <c r="D43" s="34">
        <v>3814</v>
      </c>
      <c r="E43" s="36">
        <v>1.65</v>
      </c>
      <c r="F43" s="37">
        <v>38</v>
      </c>
      <c r="G43" s="38">
        <v>0.8226</v>
      </c>
      <c r="H43" s="38">
        <v>0.93089999999999995</v>
      </c>
      <c r="X43" s="26"/>
    </row>
    <row r="44" spans="1:24" x14ac:dyDescent="0.25">
      <c r="A44" s="33" t="s">
        <v>42</v>
      </c>
      <c r="B44" s="34">
        <v>2013</v>
      </c>
      <c r="C44" s="34">
        <v>1946</v>
      </c>
      <c r="D44" s="34">
        <v>3303</v>
      </c>
      <c r="E44" s="36">
        <v>1.64</v>
      </c>
      <c r="F44" s="37">
        <v>42</v>
      </c>
      <c r="G44" s="38">
        <v>0.81269999999999998</v>
      </c>
      <c r="H44" s="38">
        <v>0.93140000000000001</v>
      </c>
      <c r="X44" s="26"/>
    </row>
    <row r="45" spans="1:24" x14ac:dyDescent="0.25">
      <c r="A45" s="33" t="s">
        <v>43</v>
      </c>
      <c r="B45" s="34">
        <v>2324</v>
      </c>
      <c r="C45" s="34">
        <v>2228</v>
      </c>
      <c r="D45" s="34">
        <v>3836</v>
      </c>
      <c r="E45" s="36">
        <v>1.65</v>
      </c>
      <c r="F45" s="37">
        <v>40</v>
      </c>
      <c r="G45" s="38">
        <v>0.80720000000000003</v>
      </c>
      <c r="H45" s="38">
        <v>0.92130000000000001</v>
      </c>
      <c r="X45" s="26"/>
    </row>
    <row r="46" spans="1:24" x14ac:dyDescent="0.25">
      <c r="A46" s="33" t="s">
        <v>44</v>
      </c>
      <c r="B46" s="34">
        <v>3726</v>
      </c>
      <c r="C46" s="34">
        <v>3617</v>
      </c>
      <c r="D46" s="34">
        <v>5291</v>
      </c>
      <c r="E46" s="36">
        <v>1.42</v>
      </c>
      <c r="F46" s="37">
        <v>28</v>
      </c>
      <c r="G46" s="38">
        <v>0.85780000000000001</v>
      </c>
      <c r="H46" s="38">
        <v>0.94789999999999996</v>
      </c>
      <c r="X46" s="26"/>
    </row>
    <row r="47" spans="1:24" x14ac:dyDescent="0.25">
      <c r="A47" s="33" t="s">
        <v>45</v>
      </c>
      <c r="B47" s="34">
        <v>2563</v>
      </c>
      <c r="C47" s="34">
        <v>2482</v>
      </c>
      <c r="D47" s="34">
        <v>3729</v>
      </c>
      <c r="E47" s="36">
        <v>1.45</v>
      </c>
      <c r="F47" s="37">
        <v>31</v>
      </c>
      <c r="G47" s="38">
        <v>0.8478</v>
      </c>
      <c r="H47" s="38">
        <v>0.93759999999999999</v>
      </c>
      <c r="X47" s="26"/>
    </row>
    <row r="48" spans="1:24" x14ac:dyDescent="0.25">
      <c r="A48" s="33" t="s">
        <v>46</v>
      </c>
      <c r="B48" s="34">
        <v>3006</v>
      </c>
      <c r="C48" s="34">
        <v>2896</v>
      </c>
      <c r="D48" s="34">
        <v>4510</v>
      </c>
      <c r="E48" s="36">
        <v>1.5</v>
      </c>
      <c r="F48" s="37">
        <v>35</v>
      </c>
      <c r="G48" s="38">
        <v>0.84299999999999997</v>
      </c>
      <c r="H48" s="38">
        <v>0.93110000000000004</v>
      </c>
      <c r="X48" s="26"/>
    </row>
    <row r="49" spans="1:24" x14ac:dyDescent="0.25">
      <c r="A49" s="33" t="s">
        <v>47</v>
      </c>
      <c r="B49" s="34">
        <v>1663</v>
      </c>
      <c r="C49" s="34">
        <v>1585</v>
      </c>
      <c r="D49" s="34">
        <v>3037</v>
      </c>
      <c r="E49" s="36">
        <v>1.83</v>
      </c>
      <c r="F49" s="37">
        <v>52</v>
      </c>
      <c r="G49" s="38">
        <v>0.76549999999999996</v>
      </c>
      <c r="H49" s="38">
        <v>0.90920000000000001</v>
      </c>
      <c r="X49" s="26"/>
    </row>
    <row r="50" spans="1:24" x14ac:dyDescent="0.25">
      <c r="A50" s="33" t="s">
        <v>48</v>
      </c>
      <c r="B50" s="34">
        <v>1779</v>
      </c>
      <c r="C50" s="34">
        <v>1689</v>
      </c>
      <c r="D50" s="34">
        <v>2881</v>
      </c>
      <c r="E50" s="36">
        <v>1.62</v>
      </c>
      <c r="F50" s="37">
        <v>37</v>
      </c>
      <c r="G50" s="38">
        <v>0.78859999999999997</v>
      </c>
      <c r="H50" s="38">
        <v>0.91290000000000004</v>
      </c>
      <c r="X50" s="26"/>
    </row>
    <row r="51" spans="1:24" x14ac:dyDescent="0.25">
      <c r="A51" s="33" t="s">
        <v>49</v>
      </c>
      <c r="B51" s="34">
        <v>1086</v>
      </c>
      <c r="C51" s="34">
        <v>1030</v>
      </c>
      <c r="D51" s="34">
        <v>2313</v>
      </c>
      <c r="E51" s="36">
        <v>2.13</v>
      </c>
      <c r="F51" s="37">
        <v>63</v>
      </c>
      <c r="G51" s="38">
        <v>0.69340000000000002</v>
      </c>
      <c r="H51" s="38">
        <v>0.88490000000000002</v>
      </c>
      <c r="X51" s="26"/>
    </row>
    <row r="52" spans="1:24" x14ac:dyDescent="0.25">
      <c r="A52" s="33" t="s">
        <v>50</v>
      </c>
      <c r="B52" s="34">
        <v>1231</v>
      </c>
      <c r="C52" s="34">
        <v>1166</v>
      </c>
      <c r="D52" s="34">
        <v>2714</v>
      </c>
      <c r="E52" s="36">
        <v>2.2000000000000002</v>
      </c>
      <c r="F52" s="37">
        <v>69</v>
      </c>
      <c r="G52" s="38">
        <v>0.70589999999999997</v>
      </c>
      <c r="H52" s="38">
        <v>0.89200000000000002</v>
      </c>
      <c r="X52" s="26"/>
    </row>
    <row r="53" spans="1:24" x14ac:dyDescent="0.25">
      <c r="A53" s="33" t="s">
        <v>51</v>
      </c>
      <c r="B53" s="34">
        <v>1248</v>
      </c>
      <c r="C53" s="34">
        <v>1178</v>
      </c>
      <c r="D53" s="34">
        <v>2414</v>
      </c>
      <c r="E53" s="36">
        <v>1.93</v>
      </c>
      <c r="F53" s="37">
        <v>59</v>
      </c>
      <c r="G53" s="38">
        <v>0.73160000000000003</v>
      </c>
      <c r="H53" s="38">
        <v>0.89500000000000002</v>
      </c>
      <c r="X53" s="26"/>
    </row>
    <row r="54" spans="1:24" x14ac:dyDescent="0.25">
      <c r="A54" s="33" t="s">
        <v>52</v>
      </c>
      <c r="B54" s="34">
        <v>1674</v>
      </c>
      <c r="C54" s="34">
        <v>1613</v>
      </c>
      <c r="D54" s="34">
        <v>2959</v>
      </c>
      <c r="E54" s="36">
        <v>1.77</v>
      </c>
      <c r="F54" s="37">
        <v>49</v>
      </c>
      <c r="G54" s="38">
        <v>0.78549999999999998</v>
      </c>
      <c r="H54" s="38">
        <v>0.92769999999999997</v>
      </c>
      <c r="X54" s="26"/>
    </row>
    <row r="55" spans="1:24" x14ac:dyDescent="0.25">
      <c r="A55" s="33" t="s">
        <v>53</v>
      </c>
      <c r="B55" s="34">
        <v>1514</v>
      </c>
      <c r="C55" s="34">
        <v>1452</v>
      </c>
      <c r="D55" s="34">
        <v>2676</v>
      </c>
      <c r="E55" s="36">
        <v>1.77</v>
      </c>
      <c r="F55" s="37">
        <v>48</v>
      </c>
      <c r="G55" s="38">
        <v>0.77610000000000001</v>
      </c>
      <c r="H55" s="38">
        <v>0.90549999999999997</v>
      </c>
      <c r="X55" s="26"/>
    </row>
    <row r="56" spans="1:24" x14ac:dyDescent="0.25">
      <c r="A56" s="33" t="s">
        <v>54</v>
      </c>
      <c r="B56" s="34">
        <v>1302</v>
      </c>
      <c r="C56" s="34">
        <v>1246</v>
      </c>
      <c r="D56" s="34">
        <v>2219</v>
      </c>
      <c r="E56" s="36">
        <v>1.7</v>
      </c>
      <c r="F56" s="37">
        <v>45</v>
      </c>
      <c r="G56" s="38">
        <v>0.77569999999999995</v>
      </c>
      <c r="H56" s="38">
        <v>0.90629999999999999</v>
      </c>
      <c r="X56" s="26"/>
    </row>
    <row r="57" spans="1:24" x14ac:dyDescent="0.25">
      <c r="A57" s="33" t="s">
        <v>55</v>
      </c>
      <c r="B57" s="34">
        <v>1191</v>
      </c>
      <c r="C57" s="34">
        <v>1137</v>
      </c>
      <c r="D57" s="34">
        <v>2400</v>
      </c>
      <c r="E57" s="36">
        <v>2.02</v>
      </c>
      <c r="F57" s="37">
        <v>59</v>
      </c>
      <c r="G57" s="38">
        <v>0.73470000000000002</v>
      </c>
      <c r="H57" s="38">
        <v>0.89759999999999995</v>
      </c>
      <c r="X57" s="26"/>
    </row>
    <row r="58" spans="1:24" x14ac:dyDescent="0.25">
      <c r="A58" s="26" t="s">
        <v>56</v>
      </c>
      <c r="B58" s="10">
        <v>957</v>
      </c>
      <c r="C58">
        <v>912</v>
      </c>
      <c r="D58" s="3">
        <v>1904</v>
      </c>
      <c r="E58" s="10">
        <v>1.99</v>
      </c>
      <c r="F58" s="28">
        <v>54</v>
      </c>
      <c r="G58" s="29">
        <v>0.70850000000000002</v>
      </c>
      <c r="H58" s="29">
        <v>0.89449999999999996</v>
      </c>
      <c r="X58" s="26"/>
    </row>
    <row r="59" spans="1:24" x14ac:dyDescent="0.25">
      <c r="A59" s="26" t="s">
        <v>57</v>
      </c>
      <c r="B59" s="10">
        <v>963</v>
      </c>
      <c r="C59">
        <v>909</v>
      </c>
      <c r="D59" s="3">
        <v>2156</v>
      </c>
      <c r="E59" s="10">
        <v>2.2400000000000002</v>
      </c>
      <c r="F59" s="28">
        <v>76</v>
      </c>
      <c r="G59" s="29">
        <v>0.68330000000000002</v>
      </c>
      <c r="H59" s="29">
        <v>0.86919999999999997</v>
      </c>
      <c r="X59" s="26"/>
    </row>
    <row r="60" spans="1:24" x14ac:dyDescent="0.25">
      <c r="A60" s="26" t="s">
        <v>58</v>
      </c>
      <c r="B60" s="10">
        <v>882</v>
      </c>
      <c r="C60">
        <v>848</v>
      </c>
      <c r="D60" s="3">
        <v>1827</v>
      </c>
      <c r="E60" s="10">
        <v>2.0699999999999998</v>
      </c>
      <c r="F60" s="28">
        <v>50</v>
      </c>
      <c r="G60" s="29">
        <v>0.69950000000000001</v>
      </c>
      <c r="H60" s="29">
        <v>0.88890000000000002</v>
      </c>
      <c r="X60" s="26"/>
    </row>
    <row r="61" spans="1:24" x14ac:dyDescent="0.25">
      <c r="A61" s="26" t="s">
        <v>59</v>
      </c>
      <c r="B61" s="10">
        <v>942</v>
      </c>
      <c r="C61">
        <v>896</v>
      </c>
      <c r="D61" s="3">
        <v>2068</v>
      </c>
      <c r="E61" s="10">
        <v>2.2000000000000002</v>
      </c>
      <c r="F61" s="28">
        <v>73</v>
      </c>
      <c r="G61" s="29">
        <v>0.68579999999999997</v>
      </c>
      <c r="H61" s="29">
        <v>0.88429999999999997</v>
      </c>
      <c r="X61" s="26"/>
    </row>
    <row r="62" spans="1:24" x14ac:dyDescent="0.25">
      <c r="A62" s="26" t="s">
        <v>60</v>
      </c>
      <c r="B62" s="10">
        <v>835</v>
      </c>
      <c r="C62">
        <v>789</v>
      </c>
      <c r="D62" s="3">
        <v>1739</v>
      </c>
      <c r="E62" s="10">
        <v>2.08</v>
      </c>
      <c r="F62" s="28">
        <v>77</v>
      </c>
      <c r="G62" s="29">
        <v>0.66349999999999998</v>
      </c>
      <c r="H62" s="29">
        <v>0.87660000000000005</v>
      </c>
      <c r="X62" s="26"/>
    </row>
    <row r="63" spans="1:24" x14ac:dyDescent="0.25">
      <c r="A63" s="26" t="s">
        <v>61</v>
      </c>
      <c r="B63" s="10">
        <v>802</v>
      </c>
      <c r="C63">
        <v>762</v>
      </c>
      <c r="D63" s="3">
        <v>1764</v>
      </c>
      <c r="E63" s="10">
        <v>2.2000000000000002</v>
      </c>
      <c r="F63" s="28">
        <v>73</v>
      </c>
      <c r="G63" s="29">
        <v>0.65710000000000002</v>
      </c>
      <c r="H63" s="29">
        <v>0.89649999999999996</v>
      </c>
      <c r="X63" s="26"/>
    </row>
    <row r="64" spans="1:24" x14ac:dyDescent="0.25">
      <c r="A64" s="26" t="s">
        <v>62</v>
      </c>
      <c r="B64" s="10">
        <v>806</v>
      </c>
      <c r="C64">
        <v>750</v>
      </c>
      <c r="D64" s="3">
        <v>1741</v>
      </c>
      <c r="E64" s="10">
        <v>2.16</v>
      </c>
      <c r="F64" s="28">
        <v>81</v>
      </c>
      <c r="G64" s="29">
        <v>0.65259999999999996</v>
      </c>
      <c r="H64" s="29">
        <v>0.84619999999999995</v>
      </c>
      <c r="X64" s="26"/>
    </row>
    <row r="65" spans="1:24" x14ac:dyDescent="0.25">
      <c r="A65" s="26" t="s">
        <v>63</v>
      </c>
      <c r="B65" s="10">
        <v>900</v>
      </c>
      <c r="C65">
        <v>828</v>
      </c>
      <c r="D65" s="3">
        <v>2074</v>
      </c>
      <c r="E65" s="10">
        <v>2.2999999999999998</v>
      </c>
      <c r="F65" s="28">
        <v>65</v>
      </c>
      <c r="G65" s="29">
        <v>0.64559999999999995</v>
      </c>
      <c r="H65" s="29">
        <v>0.85560000000000003</v>
      </c>
      <c r="X65" s="26"/>
    </row>
    <row r="66" spans="1:24" x14ac:dyDescent="0.25">
      <c r="A66" s="26" t="s">
        <v>64</v>
      </c>
      <c r="B66" s="10">
        <v>860</v>
      </c>
      <c r="C66">
        <v>811</v>
      </c>
      <c r="D66" s="3">
        <v>1922</v>
      </c>
      <c r="E66" s="10">
        <v>2.23</v>
      </c>
      <c r="F66" s="28">
        <v>75</v>
      </c>
      <c r="G66" s="29">
        <v>0.64649999999999996</v>
      </c>
      <c r="H66" s="29">
        <v>0.86860000000000004</v>
      </c>
      <c r="X66" s="26"/>
    </row>
    <row r="67" spans="1:24" x14ac:dyDescent="0.25">
      <c r="A67" s="26" t="s">
        <v>65</v>
      </c>
      <c r="B67" s="10">
        <v>924</v>
      </c>
      <c r="C67">
        <v>828</v>
      </c>
      <c r="D67" s="3">
        <v>2131</v>
      </c>
      <c r="E67" s="10">
        <v>2.31</v>
      </c>
      <c r="F67" s="28">
        <v>78</v>
      </c>
      <c r="G67" s="29">
        <v>0.64180000000000004</v>
      </c>
      <c r="H67" s="29">
        <v>0.81930000000000003</v>
      </c>
      <c r="X67" s="26"/>
    </row>
    <row r="68" spans="1:24" x14ac:dyDescent="0.25">
      <c r="A68" s="26" t="s">
        <v>66</v>
      </c>
      <c r="B68" s="10">
        <v>792</v>
      </c>
      <c r="C68">
        <v>737</v>
      </c>
      <c r="D68" s="3">
        <v>1615</v>
      </c>
      <c r="E68" s="10">
        <v>2.04</v>
      </c>
      <c r="F68" s="28">
        <v>67</v>
      </c>
      <c r="G68" s="29">
        <v>0.68179999999999996</v>
      </c>
      <c r="H68" s="29">
        <v>0.8548</v>
      </c>
      <c r="X68" s="26"/>
    </row>
    <row r="69" spans="1:24" x14ac:dyDescent="0.25">
      <c r="A69" s="26" t="s">
        <v>67</v>
      </c>
      <c r="B69" s="10">
        <v>781</v>
      </c>
      <c r="C69">
        <v>718</v>
      </c>
      <c r="D69" s="3">
        <v>1598</v>
      </c>
      <c r="E69" s="10">
        <v>2.0499999999999998</v>
      </c>
      <c r="F69" s="28">
        <v>69</v>
      </c>
      <c r="G69" s="29">
        <v>0.6633</v>
      </c>
      <c r="H69" s="29">
        <v>0.83989999999999998</v>
      </c>
      <c r="X69" s="26"/>
    </row>
    <row r="70" spans="1:24" x14ac:dyDescent="0.25">
      <c r="A70" s="26" t="s">
        <v>68</v>
      </c>
      <c r="B70" s="10">
        <v>776</v>
      </c>
      <c r="C70">
        <v>714</v>
      </c>
      <c r="D70" s="3">
        <v>1849</v>
      </c>
      <c r="E70" s="10">
        <v>2.38</v>
      </c>
      <c r="F70" s="28">
        <v>70</v>
      </c>
      <c r="G70" s="29">
        <v>0.63790000000000002</v>
      </c>
      <c r="H70" s="29">
        <v>0.84150000000000003</v>
      </c>
      <c r="X70" s="26"/>
    </row>
    <row r="71" spans="1:24" x14ac:dyDescent="0.25">
      <c r="A71" s="26" t="s">
        <v>69</v>
      </c>
      <c r="B71" s="10">
        <v>772</v>
      </c>
      <c r="C71">
        <v>709</v>
      </c>
      <c r="D71" s="3">
        <v>1767</v>
      </c>
      <c r="E71" s="10">
        <v>2.29</v>
      </c>
      <c r="F71" s="28">
        <v>72</v>
      </c>
      <c r="G71" s="29">
        <v>0.61919999999999997</v>
      </c>
      <c r="H71" s="29">
        <v>0.85229999999999995</v>
      </c>
      <c r="X71" s="26"/>
    </row>
    <row r="72" spans="1:24" x14ac:dyDescent="0.25">
      <c r="A72" s="26"/>
      <c r="B72" s="10"/>
      <c r="C72" s="10"/>
    </row>
    <row r="73" spans="1:24" x14ac:dyDescent="0.25">
      <c r="A73" s="26"/>
      <c r="B73" s="10"/>
      <c r="C73" s="10"/>
    </row>
    <row r="74" spans="1:24" x14ac:dyDescent="0.25">
      <c r="A74" s="26"/>
      <c r="B74" s="10"/>
      <c r="C74" s="10"/>
    </row>
    <row r="75" spans="1:24" x14ac:dyDescent="0.25">
      <c r="A75" s="26"/>
      <c r="B75" s="10"/>
      <c r="C75" s="10"/>
    </row>
    <row r="76" spans="1:24" x14ac:dyDescent="0.25">
      <c r="A76" s="26"/>
      <c r="B76" s="10"/>
      <c r="C76" s="10"/>
    </row>
    <row r="77" spans="1:24" x14ac:dyDescent="0.25">
      <c r="A77" s="26"/>
      <c r="B77" s="10"/>
      <c r="C77" s="10"/>
    </row>
    <row r="78" spans="1:24" x14ac:dyDescent="0.25">
      <c r="A78" s="26"/>
      <c r="B78" s="10"/>
      <c r="C78" s="10"/>
    </row>
    <row r="79" spans="1:24" x14ac:dyDescent="0.25">
      <c r="A79" s="26"/>
      <c r="B79" s="10"/>
      <c r="C79" s="10"/>
    </row>
    <row r="80" spans="1:24" x14ac:dyDescent="0.25">
      <c r="A80" s="26"/>
      <c r="B80" s="10"/>
      <c r="C80" s="10"/>
    </row>
    <row r="81" spans="1:3" x14ac:dyDescent="0.25">
      <c r="A81" s="26"/>
      <c r="B81" s="10"/>
      <c r="C81" s="10"/>
    </row>
    <row r="82" spans="1:3" x14ac:dyDescent="0.25">
      <c r="A82" s="26"/>
      <c r="B82" s="10"/>
      <c r="C82" s="10"/>
    </row>
    <row r="83" spans="1:3" x14ac:dyDescent="0.25">
      <c r="A83" s="26"/>
      <c r="B83" s="10"/>
      <c r="C83" s="10"/>
    </row>
    <row r="84" spans="1:3" x14ac:dyDescent="0.25">
      <c r="A84" s="26"/>
      <c r="B84" s="10"/>
      <c r="C84" s="10"/>
    </row>
    <row r="85" spans="1:3" x14ac:dyDescent="0.25">
      <c r="A85" s="26"/>
      <c r="B85" s="10"/>
      <c r="C85" s="10"/>
    </row>
    <row r="86" spans="1:3" x14ac:dyDescent="0.25">
      <c r="A86" s="26"/>
      <c r="B86" s="10"/>
      <c r="C86" s="10"/>
    </row>
    <row r="87" spans="1:3" x14ac:dyDescent="0.25">
      <c r="A87" s="26"/>
      <c r="B87" s="10"/>
      <c r="C87" s="10"/>
    </row>
    <row r="88" spans="1:3" x14ac:dyDescent="0.25">
      <c r="A88" s="26"/>
      <c r="B88" s="10"/>
      <c r="C88" s="10"/>
    </row>
    <row r="89" spans="1:3" x14ac:dyDescent="0.25">
      <c r="A89" s="26"/>
      <c r="B89" s="10"/>
      <c r="C89" s="10"/>
    </row>
    <row r="90" spans="1:3" x14ac:dyDescent="0.25">
      <c r="A90" s="26"/>
      <c r="B90" s="10"/>
      <c r="C90" s="10"/>
    </row>
    <row r="91" spans="1:3" x14ac:dyDescent="0.25">
      <c r="A91" s="26"/>
      <c r="B91" s="10"/>
      <c r="C91" s="10"/>
    </row>
    <row r="92" spans="1:3" x14ac:dyDescent="0.25">
      <c r="A92" s="26"/>
      <c r="B92" s="10"/>
      <c r="C92" s="10"/>
    </row>
    <row r="93" spans="1:3" x14ac:dyDescent="0.25">
      <c r="A93" s="26"/>
      <c r="B93" s="10"/>
      <c r="C93" s="10"/>
    </row>
    <row r="94" spans="1:3" x14ac:dyDescent="0.25">
      <c r="A94" s="26"/>
      <c r="B94" s="10"/>
      <c r="C94" s="10"/>
    </row>
    <row r="95" spans="1:3" x14ac:dyDescent="0.25">
      <c r="A95" s="26"/>
      <c r="B95" s="10"/>
      <c r="C95" s="10"/>
    </row>
    <row r="96" spans="1:3" x14ac:dyDescent="0.25">
      <c r="A96" s="26"/>
      <c r="B96" s="10"/>
      <c r="C96" s="10"/>
    </row>
    <row r="97" spans="1:3" x14ac:dyDescent="0.25">
      <c r="A97" s="26"/>
      <c r="B97" s="10"/>
      <c r="C97" s="10"/>
    </row>
    <row r="98" spans="1:3" x14ac:dyDescent="0.25">
      <c r="A98" s="26"/>
      <c r="B98" s="10"/>
      <c r="C98" s="10"/>
    </row>
    <row r="99" spans="1:3" x14ac:dyDescent="0.25">
      <c r="A99" s="26"/>
      <c r="B99" s="10"/>
      <c r="C99" s="10"/>
    </row>
    <row r="100" spans="1:3" x14ac:dyDescent="0.25">
      <c r="A100" s="26"/>
      <c r="B100" s="10"/>
      <c r="C100" s="10"/>
    </row>
    <row r="101" spans="1:3" x14ac:dyDescent="0.25">
      <c r="A101" s="26"/>
      <c r="B101" s="10"/>
      <c r="C101" s="10"/>
    </row>
    <row r="102" spans="1:3" x14ac:dyDescent="0.25">
      <c r="A102" s="26"/>
      <c r="B102" s="10"/>
      <c r="C102" s="10"/>
    </row>
    <row r="103" spans="1:3" x14ac:dyDescent="0.25">
      <c r="A103" s="26"/>
      <c r="B103" s="10"/>
      <c r="C103" s="10"/>
    </row>
    <row r="104" spans="1:3" x14ac:dyDescent="0.25">
      <c r="A104" s="26"/>
      <c r="B104" s="10"/>
      <c r="C104" s="10"/>
    </row>
    <row r="105" spans="1:3" x14ac:dyDescent="0.25">
      <c r="A105" s="26"/>
      <c r="B105" s="10"/>
      <c r="C105" s="10"/>
    </row>
    <row r="106" spans="1:3" x14ac:dyDescent="0.25">
      <c r="A106" s="26"/>
      <c r="B106" s="10"/>
      <c r="C106" s="10"/>
    </row>
    <row r="107" spans="1:3" x14ac:dyDescent="0.25">
      <c r="A107" s="26"/>
      <c r="B107" s="10"/>
      <c r="C107" s="10"/>
    </row>
    <row r="108" spans="1:3" x14ac:dyDescent="0.25">
      <c r="A108" s="26"/>
      <c r="B108" s="10"/>
      <c r="C108"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1"/>
  <sheetViews>
    <sheetView topLeftCell="A62" workbookViewId="0">
      <selection activeCell="D5" sqref="D5:D71"/>
    </sheetView>
  </sheetViews>
  <sheetFormatPr defaultColWidth="8.85546875" defaultRowHeight="15" x14ac:dyDescent="0.25"/>
  <cols>
    <col min="1" max="1" width="27.85546875" bestFit="1" customWidth="1"/>
    <col min="2" max="2" width="8.85546875" bestFit="1" customWidth="1"/>
    <col min="3" max="3" width="12" customWidth="1"/>
    <col min="4" max="4" width="8.85546875" customWidth="1"/>
    <col min="5" max="5" width="8.85546875" bestFit="1" customWidth="1"/>
    <col min="6" max="6" width="8.85546875" customWidth="1"/>
  </cols>
  <sheetData>
    <row r="1" spans="1:9" x14ac:dyDescent="0.25">
      <c r="A1" t="s">
        <v>78</v>
      </c>
    </row>
    <row r="2" spans="1:9" x14ac:dyDescent="0.25">
      <c r="A2" s="49" t="s">
        <v>619</v>
      </c>
      <c r="B2" s="1"/>
      <c r="C2" t="s">
        <v>70</v>
      </c>
      <c r="F2" t="s">
        <v>79</v>
      </c>
    </row>
    <row r="3" spans="1:9" x14ac:dyDescent="0.25">
      <c r="A3" s="49" t="s">
        <v>83</v>
      </c>
      <c r="B3" s="2"/>
      <c r="C3" t="s">
        <v>71</v>
      </c>
      <c r="F3" t="s">
        <v>80</v>
      </c>
    </row>
    <row r="4" spans="1:9" x14ac:dyDescent="0.25">
      <c r="F4" s="27"/>
      <c r="G4" s="27"/>
      <c r="H4" s="27"/>
    </row>
    <row r="5" spans="1:9" x14ac:dyDescent="0.25">
      <c r="A5" s="4" t="s">
        <v>0</v>
      </c>
      <c r="B5" s="5" t="s">
        <v>1</v>
      </c>
      <c r="C5" s="5" t="s">
        <v>2</v>
      </c>
      <c r="D5" s="5" t="s">
        <v>81</v>
      </c>
      <c r="E5" s="5" t="s">
        <v>3</v>
      </c>
      <c r="I5" s="5"/>
    </row>
    <row r="6" spans="1:9" x14ac:dyDescent="0.25">
      <c r="A6" s="1" t="s">
        <v>4</v>
      </c>
      <c r="B6" s="7">
        <v>480728.00599999999</v>
      </c>
      <c r="C6" s="7">
        <v>118683.8</v>
      </c>
      <c r="D6" s="6">
        <v>16585.183000000001</v>
      </c>
      <c r="E6" s="8">
        <v>13</v>
      </c>
    </row>
    <row r="7" spans="1:9" x14ac:dyDescent="0.25">
      <c r="A7" s="8" t="s">
        <v>5</v>
      </c>
      <c r="B7" s="7">
        <v>641155.47600000002</v>
      </c>
      <c r="C7" s="7">
        <v>269604.7</v>
      </c>
      <c r="D7" s="6">
        <v>18906.38</v>
      </c>
      <c r="E7" s="8">
        <v>7</v>
      </c>
    </row>
    <row r="8" spans="1:9" x14ac:dyDescent="0.25">
      <c r="A8" s="8" t="s">
        <v>6</v>
      </c>
      <c r="B8" s="7">
        <v>890076.65</v>
      </c>
      <c r="C8" s="7">
        <v>275218.09999999998</v>
      </c>
      <c r="D8" s="6">
        <v>28052.924000000003</v>
      </c>
      <c r="E8" s="8">
        <v>5</v>
      </c>
    </row>
    <row r="9" spans="1:9" x14ac:dyDescent="0.25">
      <c r="A9" s="8" t="s">
        <v>7</v>
      </c>
      <c r="B9" s="7">
        <v>552673.97799999989</v>
      </c>
      <c r="C9" s="7">
        <v>204153</v>
      </c>
      <c r="D9" s="6">
        <v>19382.312000000002</v>
      </c>
      <c r="E9" s="8">
        <v>3</v>
      </c>
    </row>
    <row r="10" spans="1:9" x14ac:dyDescent="0.25">
      <c r="A10" s="8" t="s">
        <v>8</v>
      </c>
      <c r="B10" s="7">
        <v>750776.98400000005</v>
      </c>
      <c r="C10" s="7">
        <v>256091.4</v>
      </c>
      <c r="D10" s="6">
        <v>24274.249</v>
      </c>
      <c r="E10" s="8">
        <v>3</v>
      </c>
    </row>
    <row r="11" spans="1:9" x14ac:dyDescent="0.25">
      <c r="A11" s="8" t="s">
        <v>9</v>
      </c>
      <c r="B11" s="7">
        <v>553054.69299999997</v>
      </c>
      <c r="C11" s="7">
        <v>178134.5</v>
      </c>
      <c r="D11" s="6">
        <v>15308.720999999998</v>
      </c>
      <c r="E11" s="8">
        <v>5</v>
      </c>
    </row>
    <row r="12" spans="1:9" x14ac:dyDescent="0.25">
      <c r="A12" s="8" t="s">
        <v>10</v>
      </c>
      <c r="B12" s="7">
        <v>274567.61199999996</v>
      </c>
      <c r="C12" s="7">
        <v>62580.4</v>
      </c>
      <c r="D12" s="6">
        <v>8633.0589999999993</v>
      </c>
      <c r="E12" s="8">
        <v>16</v>
      </c>
    </row>
    <row r="13" spans="1:9" x14ac:dyDescent="0.25">
      <c r="A13" s="8" t="s">
        <v>11</v>
      </c>
      <c r="B13" s="7">
        <v>619284.63600000006</v>
      </c>
      <c r="C13" s="7">
        <v>248458.4</v>
      </c>
      <c r="D13" s="6">
        <v>17216.342000000001</v>
      </c>
      <c r="E13" s="8">
        <v>7</v>
      </c>
    </row>
    <row r="14" spans="1:9" x14ac:dyDescent="0.25">
      <c r="A14" s="8" t="s">
        <v>12</v>
      </c>
      <c r="B14" s="7">
        <v>674484.58799999999</v>
      </c>
      <c r="C14" s="7">
        <v>238498.1</v>
      </c>
      <c r="D14" s="6">
        <v>17308.566999999999</v>
      </c>
      <c r="E14" s="8">
        <v>6</v>
      </c>
    </row>
    <row r="15" spans="1:9" x14ac:dyDescent="0.25">
      <c r="A15" s="8" t="s">
        <v>13</v>
      </c>
      <c r="B15" s="7">
        <v>762559.12300000002</v>
      </c>
      <c r="C15" s="7">
        <v>230237.8</v>
      </c>
      <c r="D15" s="6">
        <v>24571.171000000002</v>
      </c>
      <c r="E15" s="8">
        <v>6</v>
      </c>
    </row>
    <row r="16" spans="1:9" x14ac:dyDescent="0.25">
      <c r="A16" s="8" t="s">
        <v>14</v>
      </c>
      <c r="B16" s="7">
        <v>479084.17399999994</v>
      </c>
      <c r="C16" s="7">
        <v>156660.1</v>
      </c>
      <c r="D16" s="6">
        <v>14389.768999999998</v>
      </c>
      <c r="E16" s="8">
        <v>4</v>
      </c>
    </row>
    <row r="17" spans="1:5" x14ac:dyDescent="0.25">
      <c r="A17" s="8" t="s">
        <v>15</v>
      </c>
      <c r="B17" s="7">
        <v>528270.7159999999</v>
      </c>
      <c r="C17" s="7">
        <v>186775.6</v>
      </c>
      <c r="D17" s="6">
        <v>17230.825999999997</v>
      </c>
      <c r="E17" s="8">
        <v>9</v>
      </c>
    </row>
    <row r="18" spans="1:5" x14ac:dyDescent="0.25">
      <c r="A18" s="8" t="s">
        <v>16</v>
      </c>
      <c r="B18" s="7">
        <v>540675.97299999988</v>
      </c>
      <c r="C18" s="7">
        <v>164498.79999999999</v>
      </c>
      <c r="D18" s="6">
        <v>13801.993999999999</v>
      </c>
      <c r="E18" s="8">
        <v>10</v>
      </c>
    </row>
    <row r="19" spans="1:5" x14ac:dyDescent="0.25">
      <c r="A19" s="8" t="s">
        <v>17</v>
      </c>
      <c r="B19" s="7">
        <v>768109.11300000001</v>
      </c>
      <c r="C19" s="7">
        <v>213673</v>
      </c>
      <c r="D19" s="6">
        <v>26652.702000000001</v>
      </c>
      <c r="E19" s="8">
        <v>8</v>
      </c>
    </row>
    <row r="20" spans="1:5" x14ac:dyDescent="0.25">
      <c r="A20" t="s">
        <v>18</v>
      </c>
      <c r="B20" s="11">
        <v>403820.10800000001</v>
      </c>
      <c r="C20" s="11">
        <v>135190.79999999999</v>
      </c>
      <c r="D20" s="3">
        <v>12402.825999999999</v>
      </c>
      <c r="E20">
        <v>8</v>
      </c>
    </row>
    <row r="21" spans="1:5" x14ac:dyDescent="0.25">
      <c r="A21" t="s">
        <v>19</v>
      </c>
      <c r="B21" s="11">
        <v>388745.03499999997</v>
      </c>
      <c r="C21" s="11">
        <v>148950.6</v>
      </c>
      <c r="D21" s="3">
        <v>11695.439</v>
      </c>
      <c r="E21">
        <v>11</v>
      </c>
    </row>
    <row r="22" spans="1:5" x14ac:dyDescent="0.25">
      <c r="A22" t="s">
        <v>20</v>
      </c>
      <c r="B22" s="11">
        <v>622367.2969999999</v>
      </c>
      <c r="C22" s="11">
        <v>153421.6</v>
      </c>
      <c r="D22" s="3">
        <v>26362.019</v>
      </c>
      <c r="E22">
        <v>9</v>
      </c>
    </row>
    <row r="23" spans="1:5" x14ac:dyDescent="0.25">
      <c r="A23" t="s">
        <v>21</v>
      </c>
      <c r="B23" s="11">
        <v>456011.80799999996</v>
      </c>
      <c r="C23" s="11">
        <v>158315.9</v>
      </c>
      <c r="D23" s="3">
        <v>15771.648000000001</v>
      </c>
      <c r="E23">
        <v>6</v>
      </c>
    </row>
    <row r="24" spans="1:5" x14ac:dyDescent="0.25">
      <c r="A24" t="s">
        <v>22</v>
      </c>
      <c r="B24" s="11">
        <v>951216.16399999999</v>
      </c>
      <c r="C24" s="11">
        <v>273174.7</v>
      </c>
      <c r="D24" s="3">
        <v>31968.975999999999</v>
      </c>
      <c r="E24">
        <v>8</v>
      </c>
    </row>
    <row r="25" spans="1:5" x14ac:dyDescent="0.25">
      <c r="A25" t="s">
        <v>23</v>
      </c>
      <c r="B25" s="11">
        <v>534541.67599999998</v>
      </c>
      <c r="C25" s="11">
        <v>167637</v>
      </c>
      <c r="D25" s="3">
        <v>15531.267999999998</v>
      </c>
      <c r="E25">
        <v>10</v>
      </c>
    </row>
    <row r="26" spans="1:5" x14ac:dyDescent="0.25">
      <c r="A26" t="s">
        <v>24</v>
      </c>
      <c r="B26" s="11">
        <v>537651.89399999985</v>
      </c>
      <c r="C26" s="11">
        <v>134114.69999999998</v>
      </c>
      <c r="D26" s="3">
        <v>19734.212</v>
      </c>
      <c r="E26">
        <v>1</v>
      </c>
    </row>
    <row r="27" spans="1:5" x14ac:dyDescent="0.25">
      <c r="A27" t="s">
        <v>25</v>
      </c>
      <c r="B27" s="11">
        <v>623710.09299999999</v>
      </c>
      <c r="C27" s="11">
        <v>228044.79999999999</v>
      </c>
      <c r="D27" s="3">
        <v>17192.881999999998</v>
      </c>
      <c r="E27">
        <v>5</v>
      </c>
    </row>
    <row r="28" spans="1:5" x14ac:dyDescent="0.25">
      <c r="A28" t="s">
        <v>26</v>
      </c>
      <c r="B28" s="11">
        <v>764838.99300000002</v>
      </c>
      <c r="C28" s="11">
        <v>202702.9</v>
      </c>
      <c r="D28" s="3">
        <v>22591.282999999999</v>
      </c>
      <c r="E28">
        <v>9</v>
      </c>
    </row>
    <row r="29" spans="1:5" x14ac:dyDescent="0.25">
      <c r="A29" t="s">
        <v>27</v>
      </c>
      <c r="B29" s="11">
        <v>315647.109</v>
      </c>
      <c r="C29" s="11">
        <v>119860.2</v>
      </c>
      <c r="D29" s="3">
        <v>8992.4220000000005</v>
      </c>
      <c r="E29">
        <v>8</v>
      </c>
    </row>
    <row r="30" spans="1:5" x14ac:dyDescent="0.25">
      <c r="A30" t="s">
        <v>28</v>
      </c>
      <c r="B30" s="11">
        <v>610984.65799999994</v>
      </c>
      <c r="C30" s="11">
        <v>170025.5</v>
      </c>
      <c r="D30" s="3">
        <v>19104.311000000002</v>
      </c>
      <c r="E30">
        <v>6</v>
      </c>
    </row>
    <row r="31" spans="1:5" x14ac:dyDescent="0.25">
      <c r="A31" t="s">
        <v>29</v>
      </c>
      <c r="B31" s="11">
        <v>563524.68699999992</v>
      </c>
      <c r="C31" s="11">
        <v>189704.69999999998</v>
      </c>
      <c r="D31" s="3">
        <v>21454.986000000001</v>
      </c>
      <c r="E31">
        <v>6</v>
      </c>
    </row>
    <row r="32" spans="1:5" x14ac:dyDescent="0.25">
      <c r="A32" t="s">
        <v>30</v>
      </c>
      <c r="B32" s="11">
        <v>555497.23600000003</v>
      </c>
      <c r="C32" s="11">
        <v>123129.3</v>
      </c>
      <c r="D32" s="3">
        <v>18783.758999999998</v>
      </c>
      <c r="E32">
        <v>4</v>
      </c>
    </row>
    <row r="33" spans="1:5" x14ac:dyDescent="0.25">
      <c r="A33" t="s">
        <v>31</v>
      </c>
      <c r="B33" s="11">
        <v>432657.446</v>
      </c>
      <c r="C33" s="11">
        <v>121400.4</v>
      </c>
      <c r="D33" s="3">
        <v>14298.02</v>
      </c>
      <c r="E33">
        <v>9</v>
      </c>
    </row>
    <row r="34" spans="1:5" x14ac:dyDescent="0.25">
      <c r="A34" t="s">
        <v>32</v>
      </c>
      <c r="B34" s="11">
        <v>488985.67099999997</v>
      </c>
      <c r="C34" s="11">
        <v>152476.4</v>
      </c>
      <c r="D34" s="3">
        <v>17215.118000000002</v>
      </c>
      <c r="E34">
        <v>4</v>
      </c>
    </row>
    <row r="35" spans="1:5" x14ac:dyDescent="0.25">
      <c r="A35" t="s">
        <v>33</v>
      </c>
      <c r="B35" s="11">
        <v>689428.11499999987</v>
      </c>
      <c r="C35" s="11">
        <v>215420.6</v>
      </c>
      <c r="D35" s="3">
        <v>27256.949999999997</v>
      </c>
      <c r="E35">
        <v>7</v>
      </c>
    </row>
    <row r="36" spans="1:5" x14ac:dyDescent="0.25">
      <c r="A36" t="s">
        <v>34</v>
      </c>
      <c r="B36" s="11">
        <v>343105.08400000003</v>
      </c>
      <c r="C36" s="11">
        <v>100388.4</v>
      </c>
      <c r="D36" s="3">
        <v>11292.471</v>
      </c>
      <c r="E36">
        <v>3</v>
      </c>
    </row>
    <row r="37" spans="1:5" x14ac:dyDescent="0.25">
      <c r="A37" t="s">
        <v>35</v>
      </c>
      <c r="B37" s="11">
        <v>605155.42599999998</v>
      </c>
      <c r="C37" s="11">
        <v>119902.7</v>
      </c>
      <c r="D37" s="3">
        <v>20147.787999999997</v>
      </c>
      <c r="E37">
        <v>1</v>
      </c>
    </row>
    <row r="38" spans="1:5" x14ac:dyDescent="0.25">
      <c r="A38" t="s">
        <v>36</v>
      </c>
      <c r="B38" s="11">
        <v>407276.99</v>
      </c>
      <c r="C38" s="11">
        <v>134854.19999999998</v>
      </c>
      <c r="D38" s="3">
        <v>16453.806999999997</v>
      </c>
      <c r="E38">
        <v>8</v>
      </c>
    </row>
    <row r="39" spans="1:5" x14ac:dyDescent="0.25">
      <c r="A39" t="s">
        <v>37</v>
      </c>
      <c r="B39" s="11">
        <v>405484.23799999995</v>
      </c>
      <c r="C39" s="11">
        <v>129973.5</v>
      </c>
      <c r="D39" s="3">
        <v>12702.587</v>
      </c>
      <c r="E39">
        <v>7</v>
      </c>
    </row>
    <row r="40" spans="1:5" x14ac:dyDescent="0.25">
      <c r="A40" s="12" t="s">
        <v>38</v>
      </c>
      <c r="B40" s="13">
        <v>519934.13700000005</v>
      </c>
      <c r="C40" s="13">
        <v>179883.8</v>
      </c>
      <c r="D40" s="14">
        <v>26303.487999999998</v>
      </c>
      <c r="E40" s="12">
        <v>6</v>
      </c>
    </row>
    <row r="41" spans="1:5" x14ac:dyDescent="0.25">
      <c r="A41" s="15" t="s">
        <v>39</v>
      </c>
      <c r="B41" s="17">
        <v>614454.69800000009</v>
      </c>
      <c r="C41" s="17">
        <v>113248.9</v>
      </c>
      <c r="D41" s="16">
        <v>22198.855</v>
      </c>
      <c r="E41" s="15">
        <v>4</v>
      </c>
    </row>
    <row r="42" spans="1:5" x14ac:dyDescent="0.25">
      <c r="A42" s="2" t="s">
        <v>40</v>
      </c>
      <c r="B42" s="19">
        <v>516269.92300000001</v>
      </c>
      <c r="C42" s="19">
        <v>193465.1</v>
      </c>
      <c r="D42" s="18">
        <v>16535.151999999998</v>
      </c>
      <c r="E42" s="18">
        <v>5</v>
      </c>
    </row>
    <row r="43" spans="1:5" x14ac:dyDescent="0.25">
      <c r="A43" s="2" t="s">
        <v>41</v>
      </c>
      <c r="B43" s="19">
        <v>297812.74900000001</v>
      </c>
      <c r="C43" s="19">
        <v>89802.5</v>
      </c>
      <c r="D43" s="18">
        <v>7814.05</v>
      </c>
      <c r="E43" s="18">
        <v>7</v>
      </c>
    </row>
    <row r="44" spans="1:5" x14ac:dyDescent="0.25">
      <c r="A44" s="2" t="s">
        <v>42</v>
      </c>
      <c r="B44" s="19">
        <v>692677.08699999994</v>
      </c>
      <c r="C44" s="19">
        <v>184368.4</v>
      </c>
      <c r="D44" s="18">
        <v>28041.312999999998</v>
      </c>
      <c r="E44" s="18">
        <v>7</v>
      </c>
    </row>
    <row r="45" spans="1:5" x14ac:dyDescent="0.25">
      <c r="A45" s="2" t="s">
        <v>43</v>
      </c>
      <c r="B45" s="19">
        <v>897163.71199999994</v>
      </c>
      <c r="C45" s="19">
        <v>266476.7</v>
      </c>
      <c r="D45" s="18">
        <v>31496.256999999998</v>
      </c>
      <c r="E45" s="18">
        <v>11</v>
      </c>
    </row>
    <row r="46" spans="1:5" x14ac:dyDescent="0.25">
      <c r="A46" s="2" t="s">
        <v>44</v>
      </c>
      <c r="B46" s="19">
        <v>417727.33199999999</v>
      </c>
      <c r="C46" s="19">
        <v>111834.5</v>
      </c>
      <c r="D46" s="18">
        <v>10181.385</v>
      </c>
      <c r="E46" s="18">
        <v>9</v>
      </c>
    </row>
    <row r="47" spans="1:5" x14ac:dyDescent="0.25">
      <c r="A47" s="2" t="s">
        <v>45</v>
      </c>
      <c r="B47" s="19">
        <v>326968.75199999998</v>
      </c>
      <c r="C47" s="19">
        <v>122687.3</v>
      </c>
      <c r="D47" s="18">
        <v>9727.1790000000001</v>
      </c>
      <c r="E47" s="18">
        <v>4</v>
      </c>
    </row>
    <row r="48" spans="1:5" x14ac:dyDescent="0.25">
      <c r="A48" s="2" t="s">
        <v>46</v>
      </c>
      <c r="B48" s="19">
        <v>326482.16100000002</v>
      </c>
      <c r="C48" s="19">
        <v>114328.4</v>
      </c>
      <c r="D48" s="18">
        <v>18323.313999999998</v>
      </c>
      <c r="E48" s="18">
        <v>8</v>
      </c>
    </row>
    <row r="49" spans="1:5" x14ac:dyDescent="0.25">
      <c r="A49" s="2" t="s">
        <v>47</v>
      </c>
      <c r="B49" s="19">
        <v>508026.89499999996</v>
      </c>
      <c r="C49" s="19">
        <v>159944.5</v>
      </c>
      <c r="D49" s="18">
        <v>17299.115000000005</v>
      </c>
      <c r="E49" s="18">
        <v>6</v>
      </c>
    </row>
    <row r="50" spans="1:5" x14ac:dyDescent="0.25">
      <c r="A50" s="2" t="s">
        <v>48</v>
      </c>
      <c r="B50" s="19">
        <v>413937.07999999996</v>
      </c>
      <c r="C50" s="19">
        <v>143253.9</v>
      </c>
      <c r="D50" s="18">
        <v>13862.037999999999</v>
      </c>
      <c r="E50" s="18">
        <v>7</v>
      </c>
    </row>
    <row r="51" spans="1:5" x14ac:dyDescent="0.25">
      <c r="A51" s="2" t="s">
        <v>49</v>
      </c>
      <c r="B51" s="19">
        <v>422487.91</v>
      </c>
      <c r="C51" s="19">
        <v>81841.399999999994</v>
      </c>
      <c r="D51" s="18">
        <v>19006.917999999998</v>
      </c>
      <c r="E51" s="18">
        <v>5</v>
      </c>
    </row>
    <row r="52" spans="1:5" x14ac:dyDescent="0.25">
      <c r="A52" s="2" t="s">
        <v>50</v>
      </c>
      <c r="B52" s="19">
        <v>376751.076</v>
      </c>
      <c r="C52" s="19">
        <v>137256.29999999999</v>
      </c>
      <c r="D52" s="18">
        <v>23283.777999999998</v>
      </c>
      <c r="E52" s="18">
        <v>9</v>
      </c>
    </row>
    <row r="53" spans="1:5" x14ac:dyDescent="0.25">
      <c r="A53" s="2" t="s">
        <v>51</v>
      </c>
      <c r="B53" s="19">
        <v>410241.17799999996</v>
      </c>
      <c r="C53" s="19">
        <v>90174.8</v>
      </c>
      <c r="D53" s="18">
        <v>17374.424999999999</v>
      </c>
      <c r="E53" s="18">
        <v>3</v>
      </c>
    </row>
    <row r="54" spans="1:5" x14ac:dyDescent="0.25">
      <c r="A54" s="2" t="s">
        <v>52</v>
      </c>
      <c r="B54" s="19">
        <v>549750.11400000006</v>
      </c>
      <c r="C54" s="19">
        <v>138599.29999999999</v>
      </c>
      <c r="D54" s="18">
        <v>18194.93</v>
      </c>
      <c r="E54" s="18">
        <v>5</v>
      </c>
    </row>
    <row r="55" spans="1:5" x14ac:dyDescent="0.25">
      <c r="A55" s="2" t="s">
        <v>53</v>
      </c>
      <c r="B55" s="19">
        <v>268159.51300000004</v>
      </c>
      <c r="C55" s="19">
        <v>98679.9</v>
      </c>
      <c r="D55" s="18">
        <v>9176.3790000000008</v>
      </c>
      <c r="E55" s="18">
        <v>5</v>
      </c>
    </row>
    <row r="56" spans="1:5" x14ac:dyDescent="0.25">
      <c r="A56" s="2" t="s">
        <v>54</v>
      </c>
      <c r="B56" s="19">
        <v>322730.19300000003</v>
      </c>
      <c r="C56" s="19">
        <v>84806.2</v>
      </c>
      <c r="D56" s="18">
        <v>12880.985000000002</v>
      </c>
      <c r="E56" s="18">
        <v>7</v>
      </c>
    </row>
    <row r="57" spans="1:5" x14ac:dyDescent="0.25">
      <c r="A57" s="2" t="s">
        <v>55</v>
      </c>
      <c r="B57" s="19">
        <v>397140.04299999995</v>
      </c>
      <c r="C57" s="19">
        <v>112040.2</v>
      </c>
      <c r="D57" s="18">
        <v>15523.618</v>
      </c>
      <c r="E57" s="18">
        <v>6</v>
      </c>
    </row>
    <row r="58" spans="1:5" x14ac:dyDescent="0.25">
      <c r="A58" s="20" t="s">
        <v>56</v>
      </c>
      <c r="B58" s="22">
        <v>370914.26199999999</v>
      </c>
      <c r="C58" s="22">
        <v>102975.8</v>
      </c>
      <c r="D58" s="21">
        <v>15406.284</v>
      </c>
      <c r="E58" s="21">
        <v>5</v>
      </c>
    </row>
    <row r="59" spans="1:5" x14ac:dyDescent="0.25">
      <c r="A59" s="23" t="s">
        <v>57</v>
      </c>
      <c r="B59" s="24">
        <v>299424.67199999996</v>
      </c>
      <c r="C59" s="24">
        <v>89826.3</v>
      </c>
      <c r="D59" s="25">
        <v>14535.714</v>
      </c>
      <c r="E59">
        <v>3</v>
      </c>
    </row>
    <row r="60" spans="1:5" x14ac:dyDescent="0.25">
      <c r="A60" t="s">
        <v>58</v>
      </c>
      <c r="B60" s="11">
        <v>297325.95399999997</v>
      </c>
      <c r="C60" s="11">
        <v>106085.09999999999</v>
      </c>
      <c r="D60" s="3">
        <v>10397.183000000001</v>
      </c>
      <c r="E60">
        <v>3</v>
      </c>
    </row>
    <row r="61" spans="1:5" x14ac:dyDescent="0.25">
      <c r="A61" t="s">
        <v>59</v>
      </c>
      <c r="B61" s="11">
        <v>336761.5849999999</v>
      </c>
      <c r="C61" s="11">
        <v>110671.7</v>
      </c>
      <c r="D61" s="3">
        <v>11054.216</v>
      </c>
      <c r="E61">
        <v>6</v>
      </c>
    </row>
    <row r="62" spans="1:5" x14ac:dyDescent="0.25">
      <c r="A62" t="s">
        <v>60</v>
      </c>
      <c r="B62" s="11">
        <v>419302.31400000001</v>
      </c>
      <c r="C62" s="11">
        <v>100318.7</v>
      </c>
      <c r="D62" s="3">
        <v>17854.912999999997</v>
      </c>
      <c r="E62">
        <v>2</v>
      </c>
    </row>
    <row r="63" spans="1:5" x14ac:dyDescent="0.25">
      <c r="A63" t="s">
        <v>61</v>
      </c>
      <c r="B63" s="11">
        <v>191171.579</v>
      </c>
      <c r="C63" s="11">
        <v>46906.400000000001</v>
      </c>
      <c r="D63" s="3">
        <v>7197.1539999999995</v>
      </c>
      <c r="E63">
        <v>6</v>
      </c>
    </row>
    <row r="64" spans="1:5" x14ac:dyDescent="0.25">
      <c r="A64" t="s">
        <v>62</v>
      </c>
      <c r="B64" s="11">
        <v>133966.902</v>
      </c>
      <c r="C64" s="11">
        <v>32825.299999999996</v>
      </c>
      <c r="D64" s="3">
        <v>3825.748</v>
      </c>
      <c r="E64">
        <v>7</v>
      </c>
    </row>
    <row r="65" spans="1:5" x14ac:dyDescent="0.25">
      <c r="A65" t="s">
        <v>63</v>
      </c>
      <c r="B65" s="11">
        <v>615712.78299999994</v>
      </c>
      <c r="C65" s="11">
        <v>166567.69999999998</v>
      </c>
      <c r="D65" s="3">
        <v>22820.647000000001</v>
      </c>
      <c r="E65">
        <v>11</v>
      </c>
    </row>
    <row r="66" spans="1:5" x14ac:dyDescent="0.25">
      <c r="A66" t="s">
        <v>64</v>
      </c>
      <c r="B66" s="11">
        <v>360032.59600000002</v>
      </c>
      <c r="C66" s="11">
        <v>121356.2</v>
      </c>
      <c r="D66" s="3">
        <v>12758.074999999999</v>
      </c>
      <c r="E66">
        <v>4</v>
      </c>
    </row>
    <row r="67" spans="1:5" x14ac:dyDescent="0.25">
      <c r="A67" t="s">
        <v>65</v>
      </c>
      <c r="B67" s="11">
        <v>573918.45299999998</v>
      </c>
      <c r="C67" s="11">
        <v>187698.69999999998</v>
      </c>
      <c r="D67" s="3">
        <v>22324.756999999998</v>
      </c>
      <c r="E67">
        <v>4</v>
      </c>
    </row>
    <row r="68" spans="1:5" x14ac:dyDescent="0.25">
      <c r="A68" s="26" t="s">
        <v>66</v>
      </c>
      <c r="B68" s="11">
        <v>397550.1</v>
      </c>
      <c r="C68" s="11">
        <v>124640.59999999999</v>
      </c>
      <c r="D68" s="3">
        <v>18565.903999999999</v>
      </c>
      <c r="E68">
        <v>5</v>
      </c>
    </row>
    <row r="69" spans="1:5" x14ac:dyDescent="0.25">
      <c r="A69" s="26" t="s">
        <v>67</v>
      </c>
      <c r="B69" s="11">
        <v>282044.85799999995</v>
      </c>
      <c r="C69" s="11">
        <v>75556.5</v>
      </c>
      <c r="D69" s="3">
        <v>12294.4</v>
      </c>
      <c r="E69">
        <v>5</v>
      </c>
    </row>
    <row r="70" spans="1:5" x14ac:dyDescent="0.25">
      <c r="A70" s="26" t="s">
        <v>68</v>
      </c>
      <c r="B70" s="11">
        <v>310116.00599999999</v>
      </c>
      <c r="C70" s="11">
        <v>82771.3</v>
      </c>
      <c r="D70" s="3">
        <v>11292.504999999999</v>
      </c>
      <c r="E70">
        <v>7</v>
      </c>
    </row>
    <row r="71" spans="1:5" x14ac:dyDescent="0.25">
      <c r="A71" s="26" t="s">
        <v>69</v>
      </c>
      <c r="B71" s="11">
        <v>615950.17099999997</v>
      </c>
      <c r="C71" s="11">
        <v>206441.19999999998</v>
      </c>
      <c r="D71" s="3">
        <v>23761.613999999998</v>
      </c>
      <c r="E71">
        <v>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95"/>
  <sheetViews>
    <sheetView workbookViewId="0">
      <selection activeCell="L34" sqref="L34"/>
    </sheetView>
  </sheetViews>
  <sheetFormatPr defaultColWidth="8.85546875" defaultRowHeight="15" x14ac:dyDescent="0.25"/>
  <cols>
    <col min="1" max="1" width="10.140625" bestFit="1" customWidth="1"/>
    <col min="4" max="4" width="9.140625" bestFit="1" customWidth="1"/>
    <col min="12" max="12" width="13.140625" bestFit="1" customWidth="1"/>
    <col min="14" max="14" width="10.28515625" bestFit="1" customWidth="1"/>
  </cols>
  <sheetData>
    <row r="1" spans="1:14" ht="15.75" x14ac:dyDescent="0.25">
      <c r="A1" s="39" t="s">
        <v>78</v>
      </c>
      <c r="B1" s="39"/>
      <c r="C1" s="39"/>
      <c r="D1" s="39"/>
      <c r="E1" s="39"/>
    </row>
    <row r="2" spans="1:14" ht="15.75" x14ac:dyDescent="0.25">
      <c r="A2" s="39" t="s">
        <v>85</v>
      </c>
      <c r="B2" s="39"/>
      <c r="C2" s="39"/>
      <c r="D2" s="39"/>
      <c r="E2" s="39"/>
    </row>
    <row r="3" spans="1:14" ht="15.75" x14ac:dyDescent="0.25">
      <c r="A3" s="39" t="s">
        <v>86</v>
      </c>
      <c r="B3" s="39"/>
      <c r="C3" s="39"/>
      <c r="D3" s="39"/>
      <c r="E3" s="39"/>
    </row>
    <row r="5" spans="1:14" x14ac:dyDescent="0.25">
      <c r="A5" s="52" t="s">
        <v>87</v>
      </c>
      <c r="B5" s="52" t="s">
        <v>81</v>
      </c>
      <c r="C5" s="47" t="s">
        <v>663</v>
      </c>
      <c r="L5" s="92" t="s">
        <v>661</v>
      </c>
      <c r="M5" s="96"/>
      <c r="N5" s="93" t="s">
        <v>662</v>
      </c>
    </row>
    <row r="6" spans="1:14" x14ac:dyDescent="0.25">
      <c r="A6" s="50">
        <v>38354</v>
      </c>
      <c r="B6" s="51">
        <v>23662</v>
      </c>
      <c r="C6">
        <f>(B6-$G$6)/$G$8</f>
        <v>0.72808114128657253</v>
      </c>
      <c r="F6" t="s">
        <v>640</v>
      </c>
      <c r="G6" s="53">
        <f>AVERAGE(B6:B295)</f>
        <v>18681.555172413791</v>
      </c>
      <c r="J6">
        <v>7000</v>
      </c>
      <c r="K6">
        <v>3826</v>
      </c>
      <c r="L6" s="94" t="s">
        <v>655</v>
      </c>
      <c r="M6" s="96"/>
      <c r="N6" s="95">
        <f>COUNTIFS(B6:B295,"&gt;=3800",B6:B295,"&lt;10800")</f>
        <v>29</v>
      </c>
    </row>
    <row r="7" spans="1:14" x14ac:dyDescent="0.25">
      <c r="A7" s="50">
        <v>38361</v>
      </c>
      <c r="B7" s="51">
        <v>12699</v>
      </c>
      <c r="C7" s="49">
        <f t="shared" ref="C7:C70" si="0">(B7-$G$6)/$G$8</f>
        <v>-0.87457762278875972</v>
      </c>
      <c r="F7" t="s">
        <v>641</v>
      </c>
      <c r="G7" s="53">
        <f>MEDIAN(B6:B295)</f>
        <v>17673</v>
      </c>
      <c r="H7" s="49"/>
      <c r="L7" s="94" t="s">
        <v>656</v>
      </c>
      <c r="M7" s="96"/>
      <c r="N7" s="95">
        <f>COUNTIFS(B6:B295,"&gt;=10800",B6:B295,"&lt;17800")</f>
        <v>118</v>
      </c>
    </row>
    <row r="8" spans="1:14" x14ac:dyDescent="0.25">
      <c r="A8" s="50">
        <v>38368</v>
      </c>
      <c r="B8" s="51">
        <v>23095</v>
      </c>
      <c r="C8" s="49">
        <f t="shared" si="0"/>
        <v>0.64519255976411394</v>
      </c>
      <c r="F8" t="s">
        <v>642</v>
      </c>
      <c r="G8">
        <f>STDEV(B6:B295)</f>
        <v>6840.5079395208604</v>
      </c>
      <c r="H8" s="49"/>
      <c r="L8" s="94" t="s">
        <v>657</v>
      </c>
      <c r="M8" s="96"/>
      <c r="N8" s="95">
        <f>COUNTIFS(B6:B295,"&gt;=17800",B6:B295,"&lt;24800")</f>
        <v>89</v>
      </c>
    </row>
    <row r="9" spans="1:14" x14ac:dyDescent="0.25">
      <c r="A9" s="50">
        <v>38375</v>
      </c>
      <c r="B9" s="51">
        <v>27944</v>
      </c>
      <c r="C9" s="49">
        <f t="shared" si="0"/>
        <v>1.3540580479517712</v>
      </c>
      <c r="F9" t="s">
        <v>653</v>
      </c>
      <c r="G9" s="53">
        <f>MAX(B6:B295)</f>
        <v>44740</v>
      </c>
      <c r="H9" s="49"/>
      <c r="L9" s="94" t="s">
        <v>658</v>
      </c>
      <c r="M9" s="96"/>
      <c r="N9" s="95">
        <f>COUNTIFS(B6:B295,"&gt;=24800",B6:B295,"&lt;31800")</f>
        <v>41</v>
      </c>
    </row>
    <row r="10" spans="1:14" x14ac:dyDescent="0.25">
      <c r="A10" s="50">
        <v>38382</v>
      </c>
      <c r="B10" s="51">
        <v>20516</v>
      </c>
      <c r="C10" s="49">
        <f t="shared" si="0"/>
        <v>0.26817377361522388</v>
      </c>
      <c r="F10" t="s">
        <v>654</v>
      </c>
      <c r="G10" s="53">
        <f>MIN(B6:B295)</f>
        <v>3826</v>
      </c>
      <c r="H10" s="49"/>
      <c r="L10" s="94" t="s">
        <v>659</v>
      </c>
      <c r="M10" s="96"/>
      <c r="N10" s="95">
        <f>COUNTIFS(B6:B295,"&gt;=31800",B6:B295,"&lt;38800")</f>
        <v>11</v>
      </c>
    </row>
    <row r="11" spans="1:14" x14ac:dyDescent="0.25">
      <c r="A11" s="50">
        <v>38389</v>
      </c>
      <c r="B11" s="51">
        <v>25546</v>
      </c>
      <c r="C11" s="49">
        <f t="shared" si="0"/>
        <v>1.0034992851813027</v>
      </c>
      <c r="F11" s="53"/>
      <c r="H11" s="49"/>
      <c r="L11" s="94" t="s">
        <v>660</v>
      </c>
      <c r="M11" s="97"/>
      <c r="N11" s="95">
        <f>COUNTIFS(B6:B295,"&gt;=38800",B6:B295,"&lt;45800")</f>
        <v>2</v>
      </c>
    </row>
    <row r="12" spans="1:14" x14ac:dyDescent="0.25">
      <c r="A12" s="50">
        <v>38396</v>
      </c>
      <c r="B12" s="51">
        <v>20023</v>
      </c>
      <c r="C12" s="49">
        <f t="shared" si="0"/>
        <v>0.19610310220328017</v>
      </c>
      <c r="F12" t="s">
        <v>679</v>
      </c>
      <c r="G12">
        <f>SKEW(B6:B295)</f>
        <v>0.63230748488965116</v>
      </c>
    </row>
    <row r="13" spans="1:14" x14ac:dyDescent="0.25">
      <c r="A13" s="50">
        <v>38403</v>
      </c>
      <c r="B13" s="51">
        <v>35247</v>
      </c>
      <c r="C13" s="49">
        <f t="shared" si="0"/>
        <v>2.4216688254800163</v>
      </c>
      <c r="F13" t="s">
        <v>680</v>
      </c>
      <c r="G13">
        <f>KURT(B6:B295)</f>
        <v>0.56366144180643341</v>
      </c>
    </row>
    <row r="14" spans="1:14" x14ac:dyDescent="0.25">
      <c r="A14" s="50">
        <v>38410</v>
      </c>
      <c r="B14" s="51">
        <v>23615</v>
      </c>
      <c r="C14" s="49">
        <f t="shared" si="0"/>
        <v>0.72121030648665096</v>
      </c>
    </row>
    <row r="15" spans="1:14" x14ac:dyDescent="0.25">
      <c r="A15" s="50">
        <v>38417</v>
      </c>
      <c r="B15" s="51">
        <v>16655</v>
      </c>
      <c r="C15" s="49">
        <f t="shared" si="0"/>
        <v>-0.29625799579961315</v>
      </c>
    </row>
    <row r="16" spans="1:14" x14ac:dyDescent="0.25">
      <c r="A16" s="50">
        <v>38424</v>
      </c>
      <c r="B16" s="51">
        <v>14748</v>
      </c>
      <c r="C16" s="49">
        <f t="shared" si="0"/>
        <v>-0.57503846310707085</v>
      </c>
    </row>
    <row r="17" spans="1:12" x14ac:dyDescent="0.25">
      <c r="A17" s="50">
        <v>38431</v>
      </c>
      <c r="B17" s="51">
        <v>18159</v>
      </c>
      <c r="C17" s="49">
        <f t="shared" si="0"/>
        <v>-7.6391282202121588E-2</v>
      </c>
    </row>
    <row r="18" spans="1:12" x14ac:dyDescent="0.25">
      <c r="A18" s="50">
        <v>38438</v>
      </c>
      <c r="B18" s="51">
        <v>22149</v>
      </c>
      <c r="C18" s="49">
        <f t="shared" si="0"/>
        <v>0.50689873591888324</v>
      </c>
    </row>
    <row r="19" spans="1:12" x14ac:dyDescent="0.25">
      <c r="A19" s="50">
        <v>38445</v>
      </c>
      <c r="B19" s="51">
        <v>14492</v>
      </c>
      <c r="C19" s="49">
        <f t="shared" si="0"/>
        <v>-0.61246258457047364</v>
      </c>
    </row>
    <row r="20" spans="1:12" x14ac:dyDescent="0.25">
      <c r="A20" s="50">
        <v>38452</v>
      </c>
      <c r="B20" s="51">
        <v>19012</v>
      </c>
      <c r="C20" s="49">
        <f t="shared" si="0"/>
        <v>4.8307060017732328E-2</v>
      </c>
    </row>
    <row r="21" spans="1:12" x14ac:dyDescent="0.25">
      <c r="A21" s="50">
        <v>38459</v>
      </c>
      <c r="B21" s="51">
        <v>14678</v>
      </c>
      <c r="C21" s="49">
        <f t="shared" si="0"/>
        <v>-0.58527162131971999</v>
      </c>
    </row>
    <row r="22" spans="1:12" x14ac:dyDescent="0.25">
      <c r="A22" s="50">
        <v>38466</v>
      </c>
      <c r="B22" s="51">
        <v>30844</v>
      </c>
      <c r="C22" s="49">
        <f t="shared" si="0"/>
        <v>1.7780031739043811</v>
      </c>
    </row>
    <row r="23" spans="1:12" x14ac:dyDescent="0.25">
      <c r="A23" s="50">
        <v>38473</v>
      </c>
      <c r="B23" s="51">
        <v>17701</v>
      </c>
      <c r="C23" s="49">
        <f t="shared" si="0"/>
        <v>-0.14334537450774068</v>
      </c>
    </row>
    <row r="24" spans="1:12" x14ac:dyDescent="0.25">
      <c r="A24" s="50">
        <v>38480</v>
      </c>
      <c r="B24" s="51">
        <v>15220</v>
      </c>
      <c r="C24" s="49">
        <f t="shared" si="0"/>
        <v>-0.50603773915892192</v>
      </c>
    </row>
    <row r="25" spans="1:12" x14ac:dyDescent="0.25">
      <c r="A25" s="50">
        <v>38487</v>
      </c>
      <c r="B25" s="51">
        <v>15504</v>
      </c>
      <c r="C25" s="49">
        <f t="shared" si="0"/>
        <v>-0.46452035441045936</v>
      </c>
    </row>
    <row r="26" spans="1:12" x14ac:dyDescent="0.25">
      <c r="A26" s="50">
        <v>38494</v>
      </c>
      <c r="B26" s="51">
        <v>23957</v>
      </c>
      <c r="C26" s="49">
        <f t="shared" si="0"/>
        <v>0.77120659375416567</v>
      </c>
    </row>
    <row r="27" spans="1:12" x14ac:dyDescent="0.25">
      <c r="A27" s="50">
        <v>38501</v>
      </c>
      <c r="B27" s="51">
        <v>16153</v>
      </c>
      <c r="C27" s="49">
        <f t="shared" si="0"/>
        <v>-0.36964435898175457</v>
      </c>
    </row>
    <row r="28" spans="1:12" x14ac:dyDescent="0.25">
      <c r="A28" s="50">
        <v>38508</v>
      </c>
      <c r="B28" s="51">
        <v>15901</v>
      </c>
      <c r="C28" s="49">
        <f t="shared" si="0"/>
        <v>-0.40648372854729176</v>
      </c>
    </row>
    <row r="29" spans="1:12" x14ac:dyDescent="0.25">
      <c r="A29" s="50">
        <v>38515</v>
      </c>
      <c r="B29" s="51">
        <v>26637</v>
      </c>
      <c r="C29" s="49">
        <f t="shared" si="0"/>
        <v>1.1629903653241638</v>
      </c>
    </row>
    <row r="30" spans="1:12" x14ac:dyDescent="0.25">
      <c r="A30" s="50">
        <v>38522</v>
      </c>
      <c r="B30" s="51">
        <v>16538</v>
      </c>
      <c r="C30" s="49">
        <f t="shared" si="0"/>
        <v>-0.31336198881218397</v>
      </c>
    </row>
    <row r="31" spans="1:12" x14ac:dyDescent="0.25">
      <c r="A31" s="50">
        <v>38529</v>
      </c>
      <c r="B31" s="51">
        <v>26581</v>
      </c>
      <c r="C31" s="49">
        <f t="shared" si="0"/>
        <v>1.1548038387540445</v>
      </c>
    </row>
    <row r="32" spans="1:12" ht="45" x14ac:dyDescent="0.25">
      <c r="A32" s="50">
        <v>38536</v>
      </c>
      <c r="B32" s="51">
        <v>4536</v>
      </c>
      <c r="C32" s="49">
        <f t="shared" si="0"/>
        <v>-2.0679100583581236</v>
      </c>
      <c r="I32" s="98" t="s">
        <v>664</v>
      </c>
      <c r="J32" s="99" t="s">
        <v>665</v>
      </c>
      <c r="K32" s="99" t="s">
        <v>666</v>
      </c>
      <c r="L32" s="98" t="s">
        <v>667</v>
      </c>
    </row>
    <row r="33" spans="1:12" ht="30" x14ac:dyDescent="0.25">
      <c r="A33" s="50">
        <v>38543</v>
      </c>
      <c r="B33" s="51">
        <v>26737</v>
      </c>
      <c r="C33" s="49">
        <f t="shared" si="0"/>
        <v>1.1776091627708056</v>
      </c>
      <c r="I33" s="100" t="s">
        <v>668</v>
      </c>
      <c r="J33" s="101">
        <v>0.68</v>
      </c>
      <c r="K33" s="74">
        <v>197</v>
      </c>
      <c r="L33" s="74">
        <f>COUNTIFS(C6:C295,"&gt;=-1",C6:C295,"&lt;=1")</f>
        <v>201</v>
      </c>
    </row>
    <row r="34" spans="1:12" ht="30" x14ac:dyDescent="0.25">
      <c r="A34" s="50">
        <v>38550</v>
      </c>
      <c r="B34" s="51">
        <v>18003</v>
      </c>
      <c r="C34" s="49">
        <f t="shared" si="0"/>
        <v>-9.9196606218882669E-2</v>
      </c>
      <c r="I34" s="100" t="s">
        <v>669</v>
      </c>
      <c r="J34" s="101">
        <v>0.95</v>
      </c>
      <c r="K34" s="74">
        <v>276</v>
      </c>
      <c r="L34" s="74">
        <f>COUNTIFS(C6:C295,"&gt;=-2",C6:C295,"&lt;=2")</f>
        <v>276</v>
      </c>
    </row>
    <row r="35" spans="1:12" ht="30" x14ac:dyDescent="0.25">
      <c r="A35" s="50">
        <v>38557</v>
      </c>
      <c r="B35" s="51">
        <v>30773</v>
      </c>
      <c r="C35" s="49">
        <f t="shared" si="0"/>
        <v>1.7676238277172656</v>
      </c>
      <c r="I35" s="100" t="s">
        <v>670</v>
      </c>
      <c r="J35" s="101">
        <v>0.99</v>
      </c>
      <c r="K35" s="74">
        <v>287</v>
      </c>
      <c r="L35" s="74">
        <f>COUNTIFS(C6:C295,"&gt;=-3",C6:C295,"&lt;=3")</f>
        <v>288</v>
      </c>
    </row>
    <row r="36" spans="1:12" x14ac:dyDescent="0.25">
      <c r="A36" s="50">
        <v>38564</v>
      </c>
      <c r="B36" s="51">
        <v>12409</v>
      </c>
      <c r="C36" s="49">
        <f t="shared" si="0"/>
        <v>-0.91697213538402078</v>
      </c>
    </row>
    <row r="37" spans="1:12" x14ac:dyDescent="0.25">
      <c r="A37" s="50">
        <v>38571</v>
      </c>
      <c r="B37" s="51">
        <v>11804</v>
      </c>
      <c r="C37" s="49">
        <f t="shared" si="0"/>
        <v>-1.0054158599362031</v>
      </c>
      <c r="I37" s="83"/>
      <c r="J37" s="102"/>
      <c r="K37" s="102"/>
      <c r="L37" s="83"/>
    </row>
    <row r="38" spans="1:12" ht="45" x14ac:dyDescent="0.25">
      <c r="A38" s="50">
        <v>38578</v>
      </c>
      <c r="B38" s="51">
        <v>23045</v>
      </c>
      <c r="C38" s="49">
        <f t="shared" si="0"/>
        <v>0.63788316104079312</v>
      </c>
      <c r="I38" s="100" t="s">
        <v>664</v>
      </c>
      <c r="J38" s="100" t="s">
        <v>665</v>
      </c>
      <c r="K38" s="100" t="s">
        <v>671</v>
      </c>
      <c r="L38" s="103" t="s">
        <v>672</v>
      </c>
    </row>
    <row r="39" spans="1:12" ht="30" x14ac:dyDescent="0.25">
      <c r="A39" s="50">
        <v>38585</v>
      </c>
      <c r="B39" s="51">
        <v>28865</v>
      </c>
      <c r="C39" s="49">
        <f t="shared" si="0"/>
        <v>1.4886971724353415</v>
      </c>
      <c r="I39" s="100" t="s">
        <v>673</v>
      </c>
      <c r="J39" s="101">
        <v>0.34</v>
      </c>
      <c r="K39" s="74">
        <v>99</v>
      </c>
      <c r="L39" s="74">
        <f>COUNTIFS(C6:C295,"&gt;=0",C6:C295,"&lt;=1")</f>
        <v>84</v>
      </c>
    </row>
    <row r="40" spans="1:12" ht="30" x14ac:dyDescent="0.25">
      <c r="A40" s="50">
        <v>38592</v>
      </c>
      <c r="B40" s="51">
        <v>21608</v>
      </c>
      <c r="C40" s="49">
        <f t="shared" si="0"/>
        <v>0.42781104173255152</v>
      </c>
      <c r="I40" s="103" t="s">
        <v>674</v>
      </c>
      <c r="J40" s="101">
        <v>0.34</v>
      </c>
      <c r="K40" s="74">
        <v>99</v>
      </c>
      <c r="L40" s="74">
        <f>COUNTIFS(C6:C295,"&gt;=-1",C6:C295,"&lt;=0")</f>
        <v>117</v>
      </c>
    </row>
    <row r="41" spans="1:12" ht="30" x14ac:dyDescent="0.25">
      <c r="A41" s="50">
        <v>38599</v>
      </c>
      <c r="B41" s="51">
        <v>17369</v>
      </c>
      <c r="C41" s="49">
        <f t="shared" si="0"/>
        <v>-0.19187978203059122</v>
      </c>
      <c r="I41" s="103" t="s">
        <v>678</v>
      </c>
      <c r="J41" s="104">
        <v>0.13500000000000001</v>
      </c>
      <c r="K41" s="74">
        <v>39</v>
      </c>
      <c r="L41" s="74">
        <f>COUNTIFS(C6:C295,"&gt;=1",C6:C295,"&lt;=2")</f>
        <v>35</v>
      </c>
    </row>
    <row r="42" spans="1:12" ht="30" x14ac:dyDescent="0.25">
      <c r="A42" s="50">
        <v>38606</v>
      </c>
      <c r="B42" s="51">
        <v>20737</v>
      </c>
      <c r="C42" s="49">
        <f t="shared" si="0"/>
        <v>0.3004813159723021</v>
      </c>
      <c r="I42" s="103" t="s">
        <v>675</v>
      </c>
      <c r="J42" s="104">
        <v>0.13500000000000001</v>
      </c>
      <c r="K42" s="74">
        <v>39</v>
      </c>
      <c r="L42" s="74">
        <f>COUNTIFS(C6:C295,"&gt;=-2",C6:C295,"&lt;=-1")</f>
        <v>40</v>
      </c>
    </row>
    <row r="43" spans="1:12" ht="30" x14ac:dyDescent="0.25">
      <c r="A43" s="50">
        <v>38613</v>
      </c>
      <c r="B43" s="51">
        <v>22595</v>
      </c>
      <c r="C43" s="49">
        <f t="shared" si="0"/>
        <v>0.57209857253090535</v>
      </c>
      <c r="I43" s="103" t="s">
        <v>676</v>
      </c>
      <c r="J43" s="101">
        <v>0.02</v>
      </c>
      <c r="K43" s="74">
        <v>6</v>
      </c>
      <c r="L43" s="74">
        <f>COUNTIFS(C6:C295,"&gt;=2",C6:C295,"&lt;=3")</f>
        <v>9</v>
      </c>
    </row>
    <row r="44" spans="1:12" ht="30" x14ac:dyDescent="0.25">
      <c r="A44" s="50">
        <v>38620</v>
      </c>
      <c r="B44" s="51">
        <v>20309</v>
      </c>
      <c r="C44" s="49">
        <f t="shared" si="0"/>
        <v>0.23791286290067551</v>
      </c>
      <c r="I44" s="103" t="s">
        <v>677</v>
      </c>
      <c r="J44" s="101">
        <v>0.02</v>
      </c>
      <c r="K44" s="74">
        <v>6</v>
      </c>
      <c r="L44" s="74">
        <f>COUNTIFS(C6:C295,"&gt;=-3",C6:C295,"&lt;=-2")</f>
        <v>3</v>
      </c>
    </row>
    <row r="45" spans="1:12" x14ac:dyDescent="0.25">
      <c r="A45" s="50">
        <v>38627</v>
      </c>
      <c r="B45" s="51">
        <v>22996</v>
      </c>
      <c r="C45" s="49">
        <f t="shared" si="0"/>
        <v>0.63071995029193861</v>
      </c>
    </row>
    <row r="46" spans="1:12" x14ac:dyDescent="0.25">
      <c r="A46" s="50">
        <v>38634</v>
      </c>
      <c r="B46" s="51">
        <v>12779</v>
      </c>
      <c r="C46" s="49">
        <f t="shared" si="0"/>
        <v>-0.86288258483144642</v>
      </c>
    </row>
    <row r="47" spans="1:12" x14ac:dyDescent="0.25">
      <c r="A47" s="50">
        <v>38641</v>
      </c>
      <c r="B47" s="51">
        <v>20803</v>
      </c>
      <c r="C47" s="49">
        <f t="shared" si="0"/>
        <v>0.31012972228708563</v>
      </c>
      <c r="I47" s="105" t="s">
        <v>681</v>
      </c>
    </row>
    <row r="48" spans="1:12" x14ac:dyDescent="0.25">
      <c r="A48" s="50">
        <v>38648</v>
      </c>
      <c r="B48" s="51">
        <v>20969</v>
      </c>
      <c r="C48" s="49">
        <f t="shared" si="0"/>
        <v>0.3343969260485109</v>
      </c>
    </row>
    <row r="49" spans="1:9" x14ac:dyDescent="0.25">
      <c r="A49" s="50">
        <v>38655</v>
      </c>
      <c r="B49" s="51">
        <v>21603</v>
      </c>
      <c r="C49" s="49">
        <f t="shared" si="0"/>
        <v>0.42708010186021944</v>
      </c>
    </row>
    <row r="50" spans="1:9" x14ac:dyDescent="0.25">
      <c r="A50" s="50">
        <v>38662</v>
      </c>
      <c r="B50" s="51">
        <v>11307</v>
      </c>
      <c r="C50" s="49">
        <f t="shared" si="0"/>
        <v>-1.0780712832460126</v>
      </c>
    </row>
    <row r="51" spans="1:9" x14ac:dyDescent="0.25">
      <c r="A51" s="50">
        <v>38669</v>
      </c>
      <c r="B51" s="51">
        <v>20819</v>
      </c>
      <c r="C51" s="49">
        <f t="shared" si="0"/>
        <v>0.31246872987854829</v>
      </c>
      <c r="I51" s="105"/>
    </row>
    <row r="52" spans="1:9" x14ac:dyDescent="0.25">
      <c r="A52" s="50">
        <v>38676</v>
      </c>
      <c r="B52" s="51">
        <v>8741</v>
      </c>
      <c r="C52" s="49">
        <f t="shared" si="0"/>
        <v>-1.4531896257268393</v>
      </c>
    </row>
    <row r="53" spans="1:9" x14ac:dyDescent="0.25">
      <c r="A53" s="50">
        <v>38683</v>
      </c>
      <c r="B53" s="51">
        <v>18382</v>
      </c>
      <c r="C53" s="49">
        <f t="shared" si="0"/>
        <v>-4.379136389611054E-2</v>
      </c>
    </row>
    <row r="54" spans="1:9" x14ac:dyDescent="0.25">
      <c r="A54" s="50">
        <v>38690</v>
      </c>
      <c r="B54" s="51">
        <v>16858</v>
      </c>
      <c r="C54" s="49">
        <f t="shared" si="0"/>
        <v>-0.26658183698293042</v>
      </c>
    </row>
    <row r="55" spans="1:9" x14ac:dyDescent="0.25">
      <c r="A55" s="50">
        <v>38697</v>
      </c>
      <c r="B55" s="51">
        <v>26865</v>
      </c>
      <c r="C55" s="49">
        <f t="shared" si="0"/>
        <v>1.1963212235025069</v>
      </c>
    </row>
    <row r="56" spans="1:9" x14ac:dyDescent="0.25">
      <c r="A56" s="50">
        <v>38704</v>
      </c>
      <c r="B56" s="51">
        <v>16668</v>
      </c>
      <c r="C56" s="49">
        <f t="shared" si="0"/>
        <v>-0.29435755213154968</v>
      </c>
    </row>
    <row r="57" spans="1:9" x14ac:dyDescent="0.25">
      <c r="A57" s="50">
        <v>38711</v>
      </c>
      <c r="B57" s="51">
        <v>18211</v>
      </c>
      <c r="C57" s="49">
        <f t="shared" si="0"/>
        <v>-6.8789507529867885E-2</v>
      </c>
    </row>
    <row r="58" spans="1:9" x14ac:dyDescent="0.25">
      <c r="A58" s="50">
        <v>38718</v>
      </c>
      <c r="B58" s="51">
        <v>12383</v>
      </c>
      <c r="C58" s="49">
        <f t="shared" si="0"/>
        <v>-0.9207730227201476</v>
      </c>
    </row>
    <row r="59" spans="1:9" x14ac:dyDescent="0.25">
      <c r="A59" s="50">
        <v>38725</v>
      </c>
      <c r="B59" s="51">
        <v>15179</v>
      </c>
      <c r="C59" s="49">
        <f t="shared" si="0"/>
        <v>-0.51203144611204499</v>
      </c>
    </row>
    <row r="60" spans="1:9" x14ac:dyDescent="0.25">
      <c r="A60" s="50">
        <v>38732</v>
      </c>
      <c r="B60" s="51">
        <v>25430</v>
      </c>
      <c r="C60" s="49">
        <f t="shared" si="0"/>
        <v>0.9865414801431982</v>
      </c>
    </row>
    <row r="61" spans="1:9" x14ac:dyDescent="0.25">
      <c r="A61" s="50">
        <v>38739</v>
      </c>
      <c r="B61" s="51">
        <v>18630</v>
      </c>
      <c r="C61" s="49">
        <f t="shared" si="0"/>
        <v>-7.5367462284390606E-3</v>
      </c>
    </row>
    <row r="62" spans="1:9" x14ac:dyDescent="0.25">
      <c r="A62" s="50">
        <v>38746</v>
      </c>
      <c r="B62" s="51">
        <v>14435</v>
      </c>
      <c r="C62" s="49">
        <f t="shared" si="0"/>
        <v>-0.62079529911505937</v>
      </c>
    </row>
    <row r="63" spans="1:9" x14ac:dyDescent="0.25">
      <c r="A63" s="50">
        <v>38753</v>
      </c>
      <c r="B63" s="51">
        <v>20673</v>
      </c>
      <c r="C63" s="49">
        <f t="shared" si="0"/>
        <v>0.2911252856064514</v>
      </c>
    </row>
    <row r="64" spans="1:9" x14ac:dyDescent="0.25">
      <c r="A64" s="50">
        <v>38760</v>
      </c>
      <c r="B64" s="51">
        <v>16746</v>
      </c>
      <c r="C64" s="49">
        <f t="shared" si="0"/>
        <v>-0.28295489012316916</v>
      </c>
    </row>
    <row r="65" spans="1:3" x14ac:dyDescent="0.25">
      <c r="A65" s="50">
        <v>38767</v>
      </c>
      <c r="B65" s="51">
        <v>22465</v>
      </c>
      <c r="C65" s="49">
        <f t="shared" si="0"/>
        <v>0.55309413585027112</v>
      </c>
    </row>
    <row r="66" spans="1:3" x14ac:dyDescent="0.25">
      <c r="A66" s="50">
        <v>38774</v>
      </c>
      <c r="B66" s="51">
        <v>25554</v>
      </c>
      <c r="C66" s="49">
        <f t="shared" si="0"/>
        <v>1.004668788977034</v>
      </c>
    </row>
    <row r="67" spans="1:3" x14ac:dyDescent="0.25">
      <c r="A67" s="50">
        <v>38781</v>
      </c>
      <c r="B67" s="51">
        <v>19803</v>
      </c>
      <c r="C67" s="49">
        <f t="shared" si="0"/>
        <v>0.16394174782066837</v>
      </c>
    </row>
    <row r="68" spans="1:3" x14ac:dyDescent="0.25">
      <c r="A68" s="50">
        <v>38788</v>
      </c>
      <c r="B68" s="51">
        <v>20948</v>
      </c>
      <c r="C68" s="49">
        <f t="shared" si="0"/>
        <v>0.3313269785847161</v>
      </c>
    </row>
    <row r="69" spans="1:3" x14ac:dyDescent="0.25">
      <c r="A69" s="50">
        <v>38795</v>
      </c>
      <c r="B69" s="51">
        <v>16733</v>
      </c>
      <c r="C69" s="49">
        <f t="shared" si="0"/>
        <v>-0.28485533379123257</v>
      </c>
    </row>
    <row r="70" spans="1:3" x14ac:dyDescent="0.25">
      <c r="A70" s="50">
        <v>38802</v>
      </c>
      <c r="B70" s="51">
        <v>33023</v>
      </c>
      <c r="C70" s="49">
        <f t="shared" si="0"/>
        <v>2.0965467702667042</v>
      </c>
    </row>
    <row r="71" spans="1:3" x14ac:dyDescent="0.25">
      <c r="A71" s="50">
        <v>38809</v>
      </c>
      <c r="B71" s="51">
        <v>18688</v>
      </c>
      <c r="C71" s="49">
        <f t="shared" ref="C71:C134" si="1">(B71-$G$6)/$G$8</f>
        <v>9.4215629061313933E-4</v>
      </c>
    </row>
    <row r="72" spans="1:3" x14ac:dyDescent="0.25">
      <c r="A72" s="50">
        <v>38816</v>
      </c>
      <c r="B72" s="51">
        <v>15146</v>
      </c>
      <c r="C72" s="49">
        <f t="shared" si="1"/>
        <v>-0.51685564926943672</v>
      </c>
    </row>
    <row r="73" spans="1:3" x14ac:dyDescent="0.25">
      <c r="A73" s="50">
        <v>38823</v>
      </c>
      <c r="B73" s="51">
        <v>18491</v>
      </c>
      <c r="C73" s="49">
        <f t="shared" si="1"/>
        <v>-2.785687467927106E-2</v>
      </c>
    </row>
    <row r="74" spans="1:3" x14ac:dyDescent="0.25">
      <c r="A74" s="50">
        <v>38830</v>
      </c>
      <c r="B74" s="51">
        <v>36856</v>
      </c>
      <c r="C74" s="49">
        <f t="shared" si="1"/>
        <v>2.6568852763964816</v>
      </c>
    </row>
    <row r="75" spans="1:3" x14ac:dyDescent="0.25">
      <c r="A75" s="50">
        <v>38837</v>
      </c>
      <c r="B75" s="51">
        <v>14443</v>
      </c>
      <c r="C75" s="49">
        <f t="shared" si="1"/>
        <v>-0.61962579531932804</v>
      </c>
    </row>
    <row r="76" spans="1:3" x14ac:dyDescent="0.25">
      <c r="A76" s="50">
        <v>38844</v>
      </c>
      <c r="B76" s="51">
        <v>24897</v>
      </c>
      <c r="C76" s="49">
        <f t="shared" si="1"/>
        <v>0.90862328975259787</v>
      </c>
    </row>
    <row r="77" spans="1:3" x14ac:dyDescent="0.25">
      <c r="A77" s="50">
        <v>38851</v>
      </c>
      <c r="B77" s="51">
        <v>10841</v>
      </c>
      <c r="C77" s="49">
        <f t="shared" si="1"/>
        <v>-1.1461948793473631</v>
      </c>
    </row>
    <row r="78" spans="1:3" x14ac:dyDescent="0.25">
      <c r="A78" s="50">
        <v>38858</v>
      </c>
      <c r="B78" s="51">
        <v>35834</v>
      </c>
      <c r="C78" s="49">
        <f t="shared" si="1"/>
        <v>2.5074811664918033</v>
      </c>
    </row>
    <row r="79" spans="1:3" x14ac:dyDescent="0.25">
      <c r="A79" s="50">
        <v>38865</v>
      </c>
      <c r="B79" s="51">
        <v>28048</v>
      </c>
      <c r="C79" s="49">
        <f t="shared" si="1"/>
        <v>1.3692615972962785</v>
      </c>
    </row>
    <row r="80" spans="1:3" x14ac:dyDescent="0.25">
      <c r="A80" s="50">
        <v>38872</v>
      </c>
      <c r="B80" s="51">
        <v>15389</v>
      </c>
      <c r="C80" s="49">
        <f t="shared" si="1"/>
        <v>-0.48133197147409734</v>
      </c>
    </row>
    <row r="81" spans="1:3" x14ac:dyDescent="0.25">
      <c r="A81" s="50">
        <v>38879</v>
      </c>
      <c r="B81" s="51">
        <v>11785</v>
      </c>
      <c r="C81" s="49">
        <f t="shared" si="1"/>
        <v>-1.0081934314510652</v>
      </c>
    </row>
    <row r="82" spans="1:3" x14ac:dyDescent="0.25">
      <c r="A82" s="50">
        <v>38886</v>
      </c>
      <c r="B82" s="51">
        <v>22207</v>
      </c>
      <c r="C82" s="49">
        <f t="shared" si="1"/>
        <v>0.51537763843793538</v>
      </c>
    </row>
    <row r="83" spans="1:3" x14ac:dyDescent="0.25">
      <c r="A83" s="50">
        <v>38893</v>
      </c>
      <c r="B83" s="51">
        <v>22022</v>
      </c>
      <c r="C83" s="49">
        <f t="shared" si="1"/>
        <v>0.48833286316164826</v>
      </c>
    </row>
    <row r="84" spans="1:3" x14ac:dyDescent="0.25">
      <c r="A84" s="50">
        <v>38900</v>
      </c>
      <c r="B84" s="51">
        <v>14172</v>
      </c>
      <c r="C84" s="49">
        <f t="shared" si="1"/>
        <v>-0.65924273639972719</v>
      </c>
    </row>
    <row r="85" spans="1:3" x14ac:dyDescent="0.25">
      <c r="A85" s="50">
        <v>38907</v>
      </c>
      <c r="B85" s="51">
        <v>19088</v>
      </c>
      <c r="C85" s="49">
        <f t="shared" si="1"/>
        <v>5.9417346077180036E-2</v>
      </c>
    </row>
    <row r="86" spans="1:3" x14ac:dyDescent="0.25">
      <c r="A86" s="50">
        <v>38914</v>
      </c>
      <c r="B86" s="51">
        <v>22882</v>
      </c>
      <c r="C86" s="49">
        <f t="shared" si="1"/>
        <v>0.61405452120276705</v>
      </c>
    </row>
    <row r="87" spans="1:3" x14ac:dyDescent="0.25">
      <c r="A87" s="50">
        <v>38921</v>
      </c>
      <c r="B87" s="51">
        <v>23800</v>
      </c>
      <c r="C87" s="49">
        <f t="shared" si="1"/>
        <v>0.74825508176293809</v>
      </c>
    </row>
    <row r="88" spans="1:3" x14ac:dyDescent="0.25">
      <c r="A88" s="50">
        <v>38928</v>
      </c>
      <c r="B88" s="51">
        <v>23144</v>
      </c>
      <c r="C88" s="49">
        <f t="shared" si="1"/>
        <v>0.65235577051296845</v>
      </c>
    </row>
    <row r="89" spans="1:3" x14ac:dyDescent="0.25">
      <c r="A89" s="50">
        <v>38935</v>
      </c>
      <c r="B89" s="51">
        <v>29106</v>
      </c>
      <c r="C89" s="49">
        <f t="shared" si="1"/>
        <v>1.523928474281748</v>
      </c>
    </row>
    <row r="90" spans="1:3" x14ac:dyDescent="0.25">
      <c r="A90" s="50">
        <v>38942</v>
      </c>
      <c r="B90" s="51">
        <v>15125</v>
      </c>
      <c r="C90" s="49">
        <f t="shared" si="1"/>
        <v>-0.51992559673323147</v>
      </c>
    </row>
    <row r="91" spans="1:3" x14ac:dyDescent="0.25">
      <c r="A91" s="50">
        <v>38949</v>
      </c>
      <c r="B91" s="51">
        <v>13208</v>
      </c>
      <c r="C91" s="49">
        <f t="shared" si="1"/>
        <v>-0.80016794378535339</v>
      </c>
    </row>
    <row r="92" spans="1:3" x14ac:dyDescent="0.25">
      <c r="A92" s="50">
        <v>38956</v>
      </c>
      <c r="B92" s="51">
        <v>27332</v>
      </c>
      <c r="C92" s="49">
        <f t="shared" si="1"/>
        <v>1.2645910075783238</v>
      </c>
    </row>
    <row r="93" spans="1:3" x14ac:dyDescent="0.25">
      <c r="A93" s="50">
        <v>38963</v>
      </c>
      <c r="B93" s="51">
        <v>15273</v>
      </c>
      <c r="C93" s="49">
        <f t="shared" si="1"/>
        <v>-0.49828977651220174</v>
      </c>
    </row>
    <row r="94" spans="1:3" x14ac:dyDescent="0.25">
      <c r="A94" s="50">
        <v>38970</v>
      </c>
      <c r="B94" s="51">
        <v>11398</v>
      </c>
      <c r="C94" s="49">
        <f t="shared" si="1"/>
        <v>-1.0647681775695685</v>
      </c>
    </row>
    <row r="95" spans="1:3" x14ac:dyDescent="0.25">
      <c r="A95" s="50">
        <v>38977</v>
      </c>
      <c r="B95" s="51">
        <v>17026</v>
      </c>
      <c r="C95" s="49">
        <f t="shared" si="1"/>
        <v>-0.24202225727257232</v>
      </c>
    </row>
    <row r="96" spans="1:3" x14ac:dyDescent="0.25">
      <c r="A96" s="50">
        <v>38984</v>
      </c>
      <c r="B96" s="51">
        <v>32999</v>
      </c>
      <c r="C96" s="49">
        <f t="shared" si="1"/>
        <v>2.0930382588795102</v>
      </c>
    </row>
    <row r="97" spans="1:3" x14ac:dyDescent="0.25">
      <c r="A97" s="50">
        <v>38991</v>
      </c>
      <c r="B97" s="51">
        <v>19499</v>
      </c>
      <c r="C97" s="49">
        <f t="shared" si="1"/>
        <v>0.11950060358287752</v>
      </c>
    </row>
    <row r="98" spans="1:3" x14ac:dyDescent="0.25">
      <c r="A98" s="50">
        <v>38998</v>
      </c>
      <c r="B98" s="51">
        <v>13902</v>
      </c>
      <c r="C98" s="49">
        <f t="shared" si="1"/>
        <v>-0.69871348950565981</v>
      </c>
    </row>
    <row r="99" spans="1:3" x14ac:dyDescent="0.25">
      <c r="A99" s="50">
        <v>39005</v>
      </c>
      <c r="B99" s="51">
        <v>10420</v>
      </c>
      <c r="C99" s="49">
        <f t="shared" si="1"/>
        <v>-1.2077400165977246</v>
      </c>
    </row>
    <row r="100" spans="1:3" x14ac:dyDescent="0.25">
      <c r="A100" s="50">
        <v>39012</v>
      </c>
      <c r="B100" s="51">
        <v>27658</v>
      </c>
      <c r="C100" s="49">
        <f t="shared" si="1"/>
        <v>1.3122482872543759</v>
      </c>
    </row>
    <row r="101" spans="1:3" x14ac:dyDescent="0.25">
      <c r="A101" s="50">
        <v>39019</v>
      </c>
      <c r="B101" s="51">
        <v>16320</v>
      </c>
      <c r="C101" s="49">
        <f t="shared" si="1"/>
        <v>-0.34523096724586289</v>
      </c>
    </row>
    <row r="102" spans="1:3" x14ac:dyDescent="0.25">
      <c r="A102" s="50">
        <v>39026</v>
      </c>
      <c r="B102" s="51">
        <v>20178</v>
      </c>
      <c r="C102" s="49">
        <f t="shared" si="1"/>
        <v>0.21876223824557484</v>
      </c>
    </row>
    <row r="103" spans="1:3" x14ac:dyDescent="0.25">
      <c r="A103" s="50">
        <v>39033</v>
      </c>
      <c r="B103" s="51">
        <v>13139</v>
      </c>
      <c r="C103" s="49">
        <f t="shared" si="1"/>
        <v>-0.81025491402353622</v>
      </c>
    </row>
    <row r="104" spans="1:3" x14ac:dyDescent="0.25">
      <c r="A104" s="50">
        <v>39040</v>
      </c>
      <c r="B104" s="51">
        <v>8821</v>
      </c>
      <c r="C104" s="49">
        <f t="shared" si="1"/>
        <v>-1.4414945877695258</v>
      </c>
    </row>
    <row r="105" spans="1:3" x14ac:dyDescent="0.25">
      <c r="A105" s="50">
        <v>39047</v>
      </c>
      <c r="B105" s="51">
        <v>16599</v>
      </c>
      <c r="C105" s="49">
        <f t="shared" si="1"/>
        <v>-0.30444452236973252</v>
      </c>
    </row>
    <row r="106" spans="1:3" x14ac:dyDescent="0.25">
      <c r="A106" s="50">
        <v>39054</v>
      </c>
      <c r="B106" s="51">
        <v>19955</v>
      </c>
      <c r="C106" s="49">
        <f t="shared" si="1"/>
        <v>0.18616231993956378</v>
      </c>
    </row>
    <row r="107" spans="1:3" x14ac:dyDescent="0.25">
      <c r="A107" s="50">
        <v>39061</v>
      </c>
      <c r="B107" s="51">
        <v>14567</v>
      </c>
      <c r="C107" s="49">
        <f t="shared" si="1"/>
        <v>-0.60149848648549231</v>
      </c>
    </row>
    <row r="108" spans="1:3" x14ac:dyDescent="0.25">
      <c r="A108" s="50">
        <v>39068</v>
      </c>
      <c r="B108" s="51">
        <v>9557</v>
      </c>
      <c r="C108" s="49">
        <f t="shared" si="1"/>
        <v>-1.3339002385622427</v>
      </c>
    </row>
    <row r="109" spans="1:3" x14ac:dyDescent="0.25">
      <c r="A109" s="50">
        <v>39075</v>
      </c>
      <c r="B109" s="51">
        <v>26341</v>
      </c>
      <c r="C109" s="49">
        <f t="shared" si="1"/>
        <v>1.1197187248821043</v>
      </c>
    </row>
    <row r="110" spans="1:3" x14ac:dyDescent="0.25">
      <c r="A110" s="50">
        <v>39082</v>
      </c>
      <c r="B110" s="51">
        <v>15284</v>
      </c>
      <c r="C110" s="49">
        <f t="shared" si="1"/>
        <v>-0.49668170879307116</v>
      </c>
    </row>
    <row r="111" spans="1:3" x14ac:dyDescent="0.25">
      <c r="A111" s="50">
        <v>39089</v>
      </c>
      <c r="B111" s="51">
        <v>12683</v>
      </c>
      <c r="C111" s="49">
        <f t="shared" si="1"/>
        <v>-0.87691663038022238</v>
      </c>
    </row>
    <row r="112" spans="1:3" x14ac:dyDescent="0.25">
      <c r="A112" s="50">
        <v>39096</v>
      </c>
      <c r="B112" s="51">
        <v>10036</v>
      </c>
      <c r="C112" s="49">
        <f t="shared" si="1"/>
        <v>-1.2638761987928289</v>
      </c>
    </row>
    <row r="113" spans="1:3" x14ac:dyDescent="0.25">
      <c r="A113" s="50">
        <v>39103</v>
      </c>
      <c r="B113" s="51">
        <v>15723</v>
      </c>
      <c r="C113" s="49">
        <f t="shared" si="1"/>
        <v>-0.43250518800231402</v>
      </c>
    </row>
    <row r="114" spans="1:3" x14ac:dyDescent="0.25">
      <c r="A114" s="50">
        <v>39110</v>
      </c>
      <c r="B114" s="51">
        <v>25288</v>
      </c>
      <c r="C114" s="49">
        <f t="shared" si="1"/>
        <v>0.96578278776896698</v>
      </c>
    </row>
    <row r="115" spans="1:3" x14ac:dyDescent="0.25">
      <c r="A115" s="50">
        <v>39117</v>
      </c>
      <c r="B115" s="51">
        <v>8085</v>
      </c>
      <c r="C115" s="49">
        <f t="shared" si="1"/>
        <v>-1.5490889369768088</v>
      </c>
    </row>
    <row r="116" spans="1:3" x14ac:dyDescent="0.25">
      <c r="A116" s="50">
        <v>39124</v>
      </c>
      <c r="B116" s="51">
        <v>16282</v>
      </c>
      <c r="C116" s="49">
        <f t="shared" si="1"/>
        <v>-0.35078611027558676</v>
      </c>
    </row>
    <row r="117" spans="1:3" x14ac:dyDescent="0.25">
      <c r="A117" s="50">
        <v>39131</v>
      </c>
      <c r="B117" s="51">
        <v>23178</v>
      </c>
      <c r="C117" s="49">
        <f t="shared" si="1"/>
        <v>0.6573261616448266</v>
      </c>
    </row>
    <row r="118" spans="1:3" x14ac:dyDescent="0.25">
      <c r="A118" s="50">
        <v>39138</v>
      </c>
      <c r="B118" s="51">
        <v>24919</v>
      </c>
      <c r="C118" s="49">
        <f t="shared" si="1"/>
        <v>0.91183942519085903</v>
      </c>
    </row>
    <row r="119" spans="1:3" x14ac:dyDescent="0.25">
      <c r="A119" s="50">
        <v>39145</v>
      </c>
      <c r="B119" s="51">
        <v>15258</v>
      </c>
      <c r="C119" s="49">
        <f t="shared" si="1"/>
        <v>-0.50048259612919799</v>
      </c>
    </row>
    <row r="120" spans="1:3" x14ac:dyDescent="0.25">
      <c r="A120" s="50">
        <v>39152</v>
      </c>
      <c r="B120" s="51">
        <v>8492</v>
      </c>
      <c r="C120" s="49">
        <f t="shared" si="1"/>
        <v>-1.4895904313689772</v>
      </c>
    </row>
    <row r="121" spans="1:3" x14ac:dyDescent="0.25">
      <c r="A121" s="50">
        <v>39159</v>
      </c>
      <c r="B121" s="51">
        <v>12426</v>
      </c>
      <c r="C121" s="49">
        <f t="shared" si="1"/>
        <v>-0.9144869398180917</v>
      </c>
    </row>
    <row r="122" spans="1:3" x14ac:dyDescent="0.25">
      <c r="A122" s="50">
        <v>39166</v>
      </c>
      <c r="B122" s="51">
        <v>32266</v>
      </c>
      <c r="C122" s="49">
        <f t="shared" si="1"/>
        <v>1.9858824735956264</v>
      </c>
    </row>
    <row r="123" spans="1:3" x14ac:dyDescent="0.25">
      <c r="A123" s="50">
        <v>39173</v>
      </c>
      <c r="B123" s="51">
        <v>21981</v>
      </c>
      <c r="C123" s="49">
        <f t="shared" si="1"/>
        <v>0.48233915620852513</v>
      </c>
    </row>
    <row r="124" spans="1:3" x14ac:dyDescent="0.25">
      <c r="A124" s="50">
        <v>39180</v>
      </c>
      <c r="B124" s="51">
        <v>12558</v>
      </c>
      <c r="C124" s="49">
        <f t="shared" si="1"/>
        <v>-0.89519012718852464</v>
      </c>
    </row>
    <row r="125" spans="1:3" x14ac:dyDescent="0.25">
      <c r="A125" s="50">
        <v>39187</v>
      </c>
      <c r="B125" s="51">
        <v>9299</v>
      </c>
      <c r="C125" s="49">
        <f t="shared" si="1"/>
        <v>-1.3716167359745783</v>
      </c>
    </row>
    <row r="126" spans="1:3" x14ac:dyDescent="0.25">
      <c r="A126" s="50">
        <v>39194</v>
      </c>
      <c r="B126" s="51">
        <v>25516</v>
      </c>
      <c r="C126" s="49">
        <f t="shared" si="1"/>
        <v>0.99911364594731011</v>
      </c>
    </row>
    <row r="127" spans="1:3" x14ac:dyDescent="0.25">
      <c r="A127" s="50">
        <v>39201</v>
      </c>
      <c r="B127" s="51">
        <v>15326</v>
      </c>
      <c r="C127" s="49">
        <f t="shared" si="1"/>
        <v>-0.49054181386548162</v>
      </c>
    </row>
    <row r="128" spans="1:3" x14ac:dyDescent="0.25">
      <c r="A128" s="50">
        <v>39208</v>
      </c>
      <c r="B128" s="51">
        <v>13354</v>
      </c>
      <c r="C128" s="49">
        <f t="shared" si="1"/>
        <v>-0.7788244995132565</v>
      </c>
    </row>
    <row r="129" spans="1:3" x14ac:dyDescent="0.25">
      <c r="A129" s="50">
        <v>39215</v>
      </c>
      <c r="B129" s="51">
        <v>21417</v>
      </c>
      <c r="C129" s="49">
        <f t="shared" si="1"/>
        <v>0.39988913860946579</v>
      </c>
    </row>
    <row r="130" spans="1:3" x14ac:dyDescent="0.25">
      <c r="A130" s="50">
        <v>39222</v>
      </c>
      <c r="B130" s="51">
        <v>25529</v>
      </c>
      <c r="C130" s="49">
        <f t="shared" si="1"/>
        <v>1.0010140896153736</v>
      </c>
    </row>
    <row r="131" spans="1:3" x14ac:dyDescent="0.25">
      <c r="A131" s="50">
        <v>39229</v>
      </c>
      <c r="B131" s="51">
        <v>19585</v>
      </c>
      <c r="C131" s="49">
        <f t="shared" si="1"/>
        <v>0.13207276938698942</v>
      </c>
    </row>
    <row r="132" spans="1:3" x14ac:dyDescent="0.25">
      <c r="A132" s="50">
        <v>39236</v>
      </c>
      <c r="B132" s="51">
        <v>28865</v>
      </c>
      <c r="C132" s="49">
        <f t="shared" si="1"/>
        <v>1.4886971724353415</v>
      </c>
    </row>
    <row r="133" spans="1:3" x14ac:dyDescent="0.25">
      <c r="A133" s="50">
        <v>39243</v>
      </c>
      <c r="B133" s="51">
        <v>14905</v>
      </c>
      <c r="C133" s="49">
        <f t="shared" si="1"/>
        <v>-0.55208695111584327</v>
      </c>
    </row>
    <row r="134" spans="1:3" x14ac:dyDescent="0.25">
      <c r="A134" s="50">
        <v>39250</v>
      </c>
      <c r="B134" s="51">
        <v>16386</v>
      </c>
      <c r="C134" s="49">
        <f t="shared" si="1"/>
        <v>-0.33558256093107935</v>
      </c>
    </row>
    <row r="135" spans="1:3" x14ac:dyDescent="0.25">
      <c r="A135" s="50">
        <v>39257</v>
      </c>
      <c r="B135" s="51">
        <v>20385</v>
      </c>
      <c r="C135" s="49">
        <f t="shared" ref="C135:C198" si="2">(B135-$G$6)/$G$8</f>
        <v>0.2490231489601232</v>
      </c>
    </row>
    <row r="136" spans="1:3" x14ac:dyDescent="0.25">
      <c r="A136" s="50">
        <v>39264</v>
      </c>
      <c r="B136" s="51">
        <v>4173</v>
      </c>
      <c r="C136" s="49">
        <f t="shared" si="2"/>
        <v>-2.1209762930894334</v>
      </c>
    </row>
    <row r="137" spans="1:3" x14ac:dyDescent="0.25">
      <c r="A137" s="50">
        <v>39271</v>
      </c>
      <c r="B137" s="51">
        <v>20030</v>
      </c>
      <c r="C137" s="49">
        <f t="shared" si="2"/>
        <v>0.19712641802454509</v>
      </c>
    </row>
    <row r="138" spans="1:3" x14ac:dyDescent="0.25">
      <c r="A138" s="50">
        <v>39278</v>
      </c>
      <c r="B138" s="51">
        <v>11964</v>
      </c>
      <c r="C138" s="49">
        <f t="shared" si="2"/>
        <v>-0.98202578402157648</v>
      </c>
    </row>
    <row r="139" spans="1:3" x14ac:dyDescent="0.25">
      <c r="A139" s="50">
        <v>39285</v>
      </c>
      <c r="B139" s="51">
        <v>22061</v>
      </c>
      <c r="C139" s="49">
        <f t="shared" si="2"/>
        <v>0.49403419416583849</v>
      </c>
    </row>
    <row r="140" spans="1:3" x14ac:dyDescent="0.25">
      <c r="A140" s="50">
        <v>39292</v>
      </c>
      <c r="B140" s="51">
        <v>16925</v>
      </c>
      <c r="C140" s="49">
        <f t="shared" si="2"/>
        <v>-0.25678724269368047</v>
      </c>
    </row>
    <row r="141" spans="1:3" x14ac:dyDescent="0.25">
      <c r="A141" s="50">
        <v>39299</v>
      </c>
      <c r="B141" s="51">
        <v>8736</v>
      </c>
      <c r="C141" s="49">
        <f t="shared" si="2"/>
        <v>-1.4539205655991714</v>
      </c>
    </row>
    <row r="142" spans="1:3" x14ac:dyDescent="0.25">
      <c r="A142" s="50">
        <v>39306</v>
      </c>
      <c r="B142" s="51">
        <v>16107</v>
      </c>
      <c r="C142" s="49">
        <f t="shared" si="2"/>
        <v>-0.37636900580720978</v>
      </c>
    </row>
    <row r="143" spans="1:3" x14ac:dyDescent="0.25">
      <c r="A143" s="50">
        <v>39313</v>
      </c>
      <c r="B143" s="51">
        <v>12353</v>
      </c>
      <c r="C143" s="49">
        <f t="shared" si="2"/>
        <v>-0.92515866195414009</v>
      </c>
    </row>
    <row r="144" spans="1:3" x14ac:dyDescent="0.25">
      <c r="A144" s="50">
        <v>39320</v>
      </c>
      <c r="B144" s="51">
        <v>28451</v>
      </c>
      <c r="C144" s="49">
        <f t="shared" si="2"/>
        <v>1.4281753510062447</v>
      </c>
    </row>
    <row r="145" spans="1:3" x14ac:dyDescent="0.25">
      <c r="A145" s="50">
        <v>39327</v>
      </c>
      <c r="B145" s="51">
        <v>11135</v>
      </c>
      <c r="C145" s="49">
        <f t="shared" si="2"/>
        <v>-1.1032156148542362</v>
      </c>
    </row>
    <row r="146" spans="1:3" x14ac:dyDescent="0.25">
      <c r="A146" s="50">
        <v>39334</v>
      </c>
      <c r="B146" s="51">
        <v>28543</v>
      </c>
      <c r="C146" s="49">
        <f t="shared" si="2"/>
        <v>1.441624644657155</v>
      </c>
    </row>
    <row r="147" spans="1:3" x14ac:dyDescent="0.25">
      <c r="A147" s="50">
        <v>39341</v>
      </c>
      <c r="B147" s="51">
        <v>10668</v>
      </c>
      <c r="C147" s="49">
        <f t="shared" si="2"/>
        <v>-1.1714853989300531</v>
      </c>
    </row>
    <row r="148" spans="1:3" x14ac:dyDescent="0.25">
      <c r="A148" s="50">
        <v>39348</v>
      </c>
      <c r="B148" s="51">
        <v>28752</v>
      </c>
      <c r="C148" s="49">
        <f t="shared" si="2"/>
        <v>1.4721779313206362</v>
      </c>
    </row>
    <row r="149" spans="1:3" x14ac:dyDescent="0.25">
      <c r="A149" s="50">
        <v>39355</v>
      </c>
      <c r="B149" s="51">
        <v>13886</v>
      </c>
      <c r="C149" s="49">
        <f t="shared" si="2"/>
        <v>-0.70105249709712247</v>
      </c>
    </row>
    <row r="150" spans="1:3" x14ac:dyDescent="0.25">
      <c r="A150" s="50">
        <v>39362</v>
      </c>
      <c r="B150" s="51">
        <v>7828</v>
      </c>
      <c r="C150" s="49">
        <f t="shared" si="2"/>
        <v>-1.5866592464146783</v>
      </c>
    </row>
    <row r="151" spans="1:3" x14ac:dyDescent="0.25">
      <c r="A151" s="50">
        <v>39369</v>
      </c>
      <c r="B151" s="51">
        <v>13435</v>
      </c>
      <c r="C151" s="49">
        <f t="shared" si="2"/>
        <v>-0.76698327358147667</v>
      </c>
    </row>
    <row r="152" spans="1:3" x14ac:dyDescent="0.25">
      <c r="A152" s="50">
        <v>39376</v>
      </c>
      <c r="B152" s="51">
        <v>19429</v>
      </c>
      <c r="C152" s="49">
        <f t="shared" si="2"/>
        <v>0.10926744537022832</v>
      </c>
    </row>
    <row r="153" spans="1:3" x14ac:dyDescent="0.25">
      <c r="A153" s="50">
        <v>39383</v>
      </c>
      <c r="B153" s="51">
        <v>23102</v>
      </c>
      <c r="C153" s="49">
        <f t="shared" si="2"/>
        <v>0.64621587558537885</v>
      </c>
    </row>
    <row r="154" spans="1:3" x14ac:dyDescent="0.25">
      <c r="A154" s="50">
        <v>39390</v>
      </c>
      <c r="B154" s="51">
        <v>16170</v>
      </c>
      <c r="C154" s="49">
        <f t="shared" si="2"/>
        <v>-0.3671591634158255</v>
      </c>
    </row>
    <row r="155" spans="1:3" x14ac:dyDescent="0.25">
      <c r="A155" s="50">
        <v>39397</v>
      </c>
      <c r="B155" s="51">
        <v>14836</v>
      </c>
      <c r="C155" s="49">
        <f t="shared" si="2"/>
        <v>-0.56217392135402611</v>
      </c>
    </row>
    <row r="156" spans="1:3" x14ac:dyDescent="0.25">
      <c r="A156" s="50">
        <v>39404</v>
      </c>
      <c r="B156" s="51">
        <v>13680</v>
      </c>
      <c r="C156" s="49">
        <f t="shared" si="2"/>
        <v>-0.73116721983720445</v>
      </c>
    </row>
    <row r="157" spans="1:3" x14ac:dyDescent="0.25">
      <c r="A157" s="50">
        <v>39411</v>
      </c>
      <c r="B157" s="51">
        <v>40447</v>
      </c>
      <c r="C157" s="49">
        <f t="shared" si="2"/>
        <v>3.1818462927053859</v>
      </c>
    </row>
    <row r="158" spans="1:3" x14ac:dyDescent="0.25">
      <c r="A158" s="50">
        <v>39418</v>
      </c>
      <c r="B158" s="51">
        <v>21080</v>
      </c>
      <c r="C158" s="49">
        <f t="shared" si="2"/>
        <v>0.35062379121428322</v>
      </c>
    </row>
    <row r="159" spans="1:3" x14ac:dyDescent="0.25">
      <c r="A159" s="50">
        <v>39425</v>
      </c>
      <c r="B159" s="51">
        <v>12456</v>
      </c>
      <c r="C159" s="49">
        <f t="shared" si="2"/>
        <v>-0.9101013005840991</v>
      </c>
    </row>
    <row r="160" spans="1:3" x14ac:dyDescent="0.25">
      <c r="A160" s="50">
        <v>39432</v>
      </c>
      <c r="B160" s="51">
        <v>9663</v>
      </c>
      <c r="C160" s="49">
        <f t="shared" si="2"/>
        <v>-1.3184043132688026</v>
      </c>
    </row>
    <row r="161" spans="1:3" x14ac:dyDescent="0.25">
      <c r="A161" s="50">
        <v>39439</v>
      </c>
      <c r="B161" s="51">
        <v>23735</v>
      </c>
      <c r="C161" s="49">
        <f t="shared" si="2"/>
        <v>0.73875286342262103</v>
      </c>
    </row>
    <row r="162" spans="1:3" x14ac:dyDescent="0.25">
      <c r="A162" s="50">
        <v>39446</v>
      </c>
      <c r="B162" s="51">
        <v>8569</v>
      </c>
      <c r="C162" s="49">
        <f t="shared" si="2"/>
        <v>-1.4783339573350629</v>
      </c>
    </row>
    <row r="163" spans="1:3" x14ac:dyDescent="0.25">
      <c r="A163" s="50">
        <v>39453</v>
      </c>
      <c r="B163" s="51">
        <v>16856</v>
      </c>
      <c r="C163" s="49">
        <f t="shared" si="2"/>
        <v>-0.26687421293186325</v>
      </c>
    </row>
    <row r="164" spans="1:3" x14ac:dyDescent="0.25">
      <c r="A164" s="50">
        <v>39460</v>
      </c>
      <c r="B164" s="51">
        <v>19903</v>
      </c>
      <c r="C164" s="49">
        <f t="shared" si="2"/>
        <v>0.17856054526731011</v>
      </c>
    </row>
    <row r="165" spans="1:3" x14ac:dyDescent="0.25">
      <c r="A165" s="50">
        <v>39467</v>
      </c>
      <c r="B165" s="51">
        <v>18139</v>
      </c>
      <c r="C165" s="49">
        <f t="shared" si="2"/>
        <v>-7.9315041691449928E-2</v>
      </c>
    </row>
    <row r="166" spans="1:3" x14ac:dyDescent="0.25">
      <c r="A166" s="50">
        <v>39474</v>
      </c>
      <c r="B166" s="51">
        <v>36322</v>
      </c>
      <c r="C166" s="49">
        <f t="shared" si="2"/>
        <v>2.5788208980314149</v>
      </c>
    </row>
    <row r="167" spans="1:3" x14ac:dyDescent="0.25">
      <c r="A167" s="50">
        <v>39481</v>
      </c>
      <c r="B167" s="51">
        <v>21289</v>
      </c>
      <c r="C167" s="49">
        <f t="shared" si="2"/>
        <v>0.38117707787776439</v>
      </c>
    </row>
    <row r="168" spans="1:3" x14ac:dyDescent="0.25">
      <c r="A168" s="50">
        <v>39488</v>
      </c>
      <c r="B168" s="51">
        <v>34252</v>
      </c>
      <c r="C168" s="49">
        <f t="shared" si="2"/>
        <v>2.2762117908859314</v>
      </c>
    </row>
    <row r="169" spans="1:3" x14ac:dyDescent="0.25">
      <c r="A169" s="50">
        <v>39495</v>
      </c>
      <c r="B169" s="51">
        <v>17411</v>
      </c>
      <c r="C169" s="49">
        <f t="shared" si="2"/>
        <v>-0.18573988710300168</v>
      </c>
    </row>
    <row r="170" spans="1:3" x14ac:dyDescent="0.25">
      <c r="A170" s="50">
        <v>39502</v>
      </c>
      <c r="B170" s="51">
        <v>28128</v>
      </c>
      <c r="C170" s="49">
        <f t="shared" si="2"/>
        <v>1.380956635253592</v>
      </c>
    </row>
    <row r="171" spans="1:3" x14ac:dyDescent="0.25">
      <c r="A171" s="50">
        <v>39509</v>
      </c>
      <c r="B171" s="51">
        <v>19459</v>
      </c>
      <c r="C171" s="49">
        <f t="shared" si="2"/>
        <v>0.11365308460422084</v>
      </c>
    </row>
    <row r="172" spans="1:3" x14ac:dyDescent="0.25">
      <c r="A172" s="50">
        <v>39516</v>
      </c>
      <c r="B172" s="51">
        <v>23140</v>
      </c>
      <c r="C172" s="49">
        <f t="shared" si="2"/>
        <v>0.65177101861510267</v>
      </c>
    </row>
    <row r="173" spans="1:3" x14ac:dyDescent="0.25">
      <c r="A173" s="50">
        <v>39523</v>
      </c>
      <c r="B173" s="51">
        <v>13394</v>
      </c>
      <c r="C173" s="49">
        <f t="shared" si="2"/>
        <v>-0.77297698053459973</v>
      </c>
    </row>
    <row r="174" spans="1:3" x14ac:dyDescent="0.25">
      <c r="A174" s="50">
        <v>39530</v>
      </c>
      <c r="B174" s="51">
        <v>34894</v>
      </c>
      <c r="C174" s="49">
        <f t="shared" si="2"/>
        <v>2.3700644704933711</v>
      </c>
    </row>
    <row r="175" spans="1:3" x14ac:dyDescent="0.25">
      <c r="A175" s="50">
        <v>39537</v>
      </c>
      <c r="B175" s="51">
        <v>31014</v>
      </c>
      <c r="C175" s="49">
        <f t="shared" si="2"/>
        <v>1.8028551295636721</v>
      </c>
    </row>
    <row r="176" spans="1:3" x14ac:dyDescent="0.25">
      <c r="A176" s="50">
        <v>39544</v>
      </c>
      <c r="B176" s="51">
        <v>21431</v>
      </c>
      <c r="C176" s="49">
        <f t="shared" si="2"/>
        <v>0.40193577025199567</v>
      </c>
    </row>
    <row r="177" spans="1:3" x14ac:dyDescent="0.25">
      <c r="A177" s="50">
        <v>39551</v>
      </c>
      <c r="B177" s="51">
        <v>15735</v>
      </c>
      <c r="C177" s="49">
        <f t="shared" si="2"/>
        <v>-0.43075093230871697</v>
      </c>
    </row>
    <row r="178" spans="1:3" x14ac:dyDescent="0.25">
      <c r="A178" s="50">
        <v>39558</v>
      </c>
      <c r="B178" s="51">
        <v>17188</v>
      </c>
      <c r="C178" s="49">
        <f t="shared" si="2"/>
        <v>-0.21833980540901274</v>
      </c>
    </row>
    <row r="179" spans="1:3" x14ac:dyDescent="0.25">
      <c r="A179" s="50">
        <v>39565</v>
      </c>
      <c r="B179" s="51">
        <v>44740</v>
      </c>
      <c r="C179" s="49">
        <f t="shared" si="2"/>
        <v>3.8094312670897152</v>
      </c>
    </row>
    <row r="180" spans="1:3" x14ac:dyDescent="0.25">
      <c r="A180" s="50">
        <v>39572</v>
      </c>
      <c r="B180" s="51">
        <v>17902</v>
      </c>
      <c r="C180" s="49">
        <f t="shared" si="2"/>
        <v>-0.11396159163999081</v>
      </c>
    </row>
    <row r="181" spans="1:3" x14ac:dyDescent="0.25">
      <c r="A181" s="50">
        <v>39579</v>
      </c>
      <c r="B181" s="51">
        <v>14145</v>
      </c>
      <c r="C181" s="49">
        <f t="shared" si="2"/>
        <v>-0.66318981171032043</v>
      </c>
    </row>
    <row r="182" spans="1:3" x14ac:dyDescent="0.25">
      <c r="A182" s="50">
        <v>39586</v>
      </c>
      <c r="B182" s="51">
        <v>11076</v>
      </c>
      <c r="C182" s="49">
        <f t="shared" si="2"/>
        <v>-1.111840705347755</v>
      </c>
    </row>
    <row r="183" spans="1:3" x14ac:dyDescent="0.25">
      <c r="A183" s="50">
        <v>39593</v>
      </c>
      <c r="B183" s="51">
        <v>16585</v>
      </c>
      <c r="C183" s="49">
        <f t="shared" si="2"/>
        <v>-0.30649115401226235</v>
      </c>
    </row>
    <row r="184" spans="1:3" x14ac:dyDescent="0.25">
      <c r="A184" s="50">
        <v>39600</v>
      </c>
      <c r="B184" s="51">
        <v>18906</v>
      </c>
      <c r="C184" s="49">
        <f t="shared" si="2"/>
        <v>3.2811134724292097E-2</v>
      </c>
    </row>
    <row r="185" spans="1:3" x14ac:dyDescent="0.25">
      <c r="A185" s="50">
        <v>39607</v>
      </c>
      <c r="B185" s="51">
        <v>28053</v>
      </c>
      <c r="C185" s="49">
        <f t="shared" si="2"/>
        <v>1.3699925371686106</v>
      </c>
    </row>
    <row r="186" spans="1:3" x14ac:dyDescent="0.25">
      <c r="A186" s="50">
        <v>39614</v>
      </c>
      <c r="B186" s="51">
        <v>19382</v>
      </c>
      <c r="C186" s="49">
        <f t="shared" si="2"/>
        <v>0.1023966105703067</v>
      </c>
    </row>
    <row r="187" spans="1:3" x14ac:dyDescent="0.25">
      <c r="A187" s="50">
        <v>39621</v>
      </c>
      <c r="B187" s="51">
        <v>24274</v>
      </c>
      <c r="C187" s="49">
        <f t="shared" si="2"/>
        <v>0.81754818166001986</v>
      </c>
    </row>
    <row r="188" spans="1:3" x14ac:dyDescent="0.25">
      <c r="A188" s="50">
        <v>39628</v>
      </c>
      <c r="B188" s="51">
        <v>15309</v>
      </c>
      <c r="C188" s="49">
        <f t="shared" si="2"/>
        <v>-0.49302700943141076</v>
      </c>
    </row>
    <row r="189" spans="1:3" x14ac:dyDescent="0.25">
      <c r="A189" s="50">
        <v>39635</v>
      </c>
      <c r="B189" s="51">
        <v>8633</v>
      </c>
      <c r="C189" s="49">
        <f t="shared" si="2"/>
        <v>-1.4689779269692123</v>
      </c>
    </row>
    <row r="190" spans="1:3" x14ac:dyDescent="0.25">
      <c r="A190" s="50">
        <v>39642</v>
      </c>
      <c r="B190" s="51">
        <v>17216</v>
      </c>
      <c r="C190" s="49">
        <f t="shared" si="2"/>
        <v>-0.21424654212395305</v>
      </c>
    </row>
    <row r="191" spans="1:3" x14ac:dyDescent="0.25">
      <c r="A191" s="50">
        <v>39649</v>
      </c>
      <c r="B191" s="51">
        <v>17309</v>
      </c>
      <c r="C191" s="49">
        <f t="shared" si="2"/>
        <v>-0.20065106049857626</v>
      </c>
    </row>
    <row r="192" spans="1:3" x14ac:dyDescent="0.25">
      <c r="A192" s="50">
        <v>39656</v>
      </c>
      <c r="B192" s="51">
        <v>24571</v>
      </c>
      <c r="C192" s="49">
        <f t="shared" si="2"/>
        <v>0.86096601007654583</v>
      </c>
    </row>
    <row r="193" spans="1:3" x14ac:dyDescent="0.25">
      <c r="A193" s="50">
        <v>39663</v>
      </c>
      <c r="B193" s="51">
        <v>14390</v>
      </c>
      <c r="C193" s="49">
        <f t="shared" si="2"/>
        <v>-0.62737375796604822</v>
      </c>
    </row>
    <row r="194" spans="1:3" x14ac:dyDescent="0.25">
      <c r="A194" s="50">
        <v>39670</v>
      </c>
      <c r="B194" s="51">
        <v>17231</v>
      </c>
      <c r="C194" s="49">
        <f t="shared" si="2"/>
        <v>-0.21205372250695678</v>
      </c>
    </row>
    <row r="195" spans="1:3" x14ac:dyDescent="0.25">
      <c r="A195" s="50">
        <v>39677</v>
      </c>
      <c r="B195" s="51">
        <v>13802</v>
      </c>
      <c r="C195" s="49">
        <f t="shared" si="2"/>
        <v>-0.71333228695230155</v>
      </c>
    </row>
    <row r="196" spans="1:3" x14ac:dyDescent="0.25">
      <c r="A196" s="50">
        <v>39684</v>
      </c>
      <c r="B196" s="51">
        <v>26653</v>
      </c>
      <c r="C196" s="49">
        <f t="shared" si="2"/>
        <v>1.1653293729156264</v>
      </c>
    </row>
    <row r="197" spans="1:3" x14ac:dyDescent="0.25">
      <c r="A197" s="50">
        <v>39691</v>
      </c>
      <c r="B197" s="51">
        <v>12403</v>
      </c>
      <c r="C197" s="49">
        <f t="shared" si="2"/>
        <v>-0.91784926323081928</v>
      </c>
    </row>
    <row r="198" spans="1:3" x14ac:dyDescent="0.25">
      <c r="A198" s="50">
        <v>39698</v>
      </c>
      <c r="B198" s="51">
        <v>11695</v>
      </c>
      <c r="C198" s="49">
        <f t="shared" si="2"/>
        <v>-1.0213503491530427</v>
      </c>
    </row>
    <row r="199" spans="1:3" x14ac:dyDescent="0.25">
      <c r="A199" s="50">
        <v>39705</v>
      </c>
      <c r="B199" s="51">
        <v>26362</v>
      </c>
      <c r="C199" s="49">
        <f t="shared" ref="C199:C262" si="3">(B199-$G$6)/$G$8</f>
        <v>1.1227886723458991</v>
      </c>
    </row>
    <row r="200" spans="1:3" x14ac:dyDescent="0.25">
      <c r="A200" s="50">
        <v>39712</v>
      </c>
      <c r="B200" s="51">
        <v>15772</v>
      </c>
      <c r="C200" s="49">
        <f t="shared" si="3"/>
        <v>-0.42534197725345957</v>
      </c>
    </row>
    <row r="201" spans="1:3" x14ac:dyDescent="0.25">
      <c r="A201" s="50">
        <v>39719</v>
      </c>
      <c r="B201" s="51">
        <v>31972</v>
      </c>
      <c r="C201" s="49">
        <f t="shared" si="3"/>
        <v>1.9429032091024998</v>
      </c>
    </row>
    <row r="202" spans="1:3" x14ac:dyDescent="0.25">
      <c r="A202" s="50">
        <v>39726</v>
      </c>
      <c r="B202" s="51">
        <v>15531</v>
      </c>
      <c r="C202" s="49">
        <f t="shared" si="3"/>
        <v>-0.46057327909986612</v>
      </c>
    </row>
    <row r="203" spans="1:3" x14ac:dyDescent="0.25">
      <c r="A203" s="50">
        <v>39733</v>
      </c>
      <c r="B203" s="51">
        <v>19734</v>
      </c>
      <c r="C203" s="49">
        <f t="shared" si="3"/>
        <v>0.15385477758248559</v>
      </c>
    </row>
    <row r="204" spans="1:3" x14ac:dyDescent="0.25">
      <c r="A204" s="50">
        <v>39740</v>
      </c>
      <c r="B204" s="51">
        <v>17193</v>
      </c>
      <c r="C204" s="49">
        <f t="shared" si="3"/>
        <v>-0.21760886553668066</v>
      </c>
    </row>
    <row r="205" spans="1:3" x14ac:dyDescent="0.25">
      <c r="A205" s="50">
        <v>39747</v>
      </c>
      <c r="B205" s="51">
        <v>22591</v>
      </c>
      <c r="C205" s="49">
        <f t="shared" si="3"/>
        <v>0.57151382063303968</v>
      </c>
    </row>
    <row r="206" spans="1:3" x14ac:dyDescent="0.25">
      <c r="A206" s="50">
        <v>39754</v>
      </c>
      <c r="B206" s="51">
        <v>8992</v>
      </c>
      <c r="C206" s="49">
        <f t="shared" si="3"/>
        <v>-1.4164964441357686</v>
      </c>
    </row>
    <row r="207" spans="1:3" x14ac:dyDescent="0.25">
      <c r="A207" s="50">
        <v>39761</v>
      </c>
      <c r="B207" s="51">
        <v>19104</v>
      </c>
      <c r="C207" s="49">
        <f t="shared" si="3"/>
        <v>6.1756353668642718E-2</v>
      </c>
    </row>
    <row r="208" spans="1:3" x14ac:dyDescent="0.25">
      <c r="A208" s="50">
        <v>39768</v>
      </c>
      <c r="B208" s="51">
        <v>21455</v>
      </c>
      <c r="C208" s="49">
        <f t="shared" si="3"/>
        <v>0.40544428163918966</v>
      </c>
    </row>
    <row r="209" spans="1:3" x14ac:dyDescent="0.25">
      <c r="A209" s="50">
        <v>39775</v>
      </c>
      <c r="B209" s="51">
        <v>18784</v>
      </c>
      <c r="C209" s="49">
        <f t="shared" si="3"/>
        <v>1.4976201839389195E-2</v>
      </c>
    </row>
    <row r="210" spans="1:3" x14ac:dyDescent="0.25">
      <c r="A210" s="50">
        <v>39782</v>
      </c>
      <c r="B210" s="51">
        <v>14298</v>
      </c>
      <c r="C210" s="49">
        <f t="shared" si="3"/>
        <v>-0.64082305161695863</v>
      </c>
    </row>
    <row r="211" spans="1:3" x14ac:dyDescent="0.25">
      <c r="A211" s="50">
        <v>39789</v>
      </c>
      <c r="B211" s="51">
        <v>17215</v>
      </c>
      <c r="C211" s="49">
        <f t="shared" si="3"/>
        <v>-0.21439273009841947</v>
      </c>
    </row>
    <row r="212" spans="1:3" x14ac:dyDescent="0.25">
      <c r="A212" s="50">
        <v>39796</v>
      </c>
      <c r="B212" s="51">
        <v>27257</v>
      </c>
      <c r="C212" s="49">
        <f t="shared" si="3"/>
        <v>1.2536269094933425</v>
      </c>
    </row>
    <row r="213" spans="1:3" x14ac:dyDescent="0.25">
      <c r="A213" s="50">
        <v>39803</v>
      </c>
      <c r="B213" s="51">
        <v>11292</v>
      </c>
      <c r="C213" s="49">
        <f t="shared" si="3"/>
        <v>-1.0802641028630089</v>
      </c>
    </row>
    <row r="214" spans="1:3" x14ac:dyDescent="0.25">
      <c r="A214" s="50">
        <v>39810</v>
      </c>
      <c r="B214" s="51">
        <v>20148</v>
      </c>
      <c r="C214" s="49">
        <f t="shared" si="3"/>
        <v>0.21437659901158232</v>
      </c>
    </row>
    <row r="215" spans="1:3" x14ac:dyDescent="0.25">
      <c r="A215" s="50">
        <v>39817</v>
      </c>
      <c r="B215" s="51">
        <v>16454</v>
      </c>
      <c r="C215" s="49">
        <f t="shared" si="3"/>
        <v>-0.32564177866736299</v>
      </c>
    </row>
    <row r="216" spans="1:3" x14ac:dyDescent="0.25">
      <c r="A216" s="50">
        <v>39824</v>
      </c>
      <c r="B216" s="51">
        <v>12703</v>
      </c>
      <c r="C216" s="49">
        <f t="shared" si="3"/>
        <v>-0.87399287089089406</v>
      </c>
    </row>
    <row r="217" spans="1:3" x14ac:dyDescent="0.25">
      <c r="A217" s="50">
        <v>39831</v>
      </c>
      <c r="B217" s="51">
        <v>26303</v>
      </c>
      <c r="C217" s="49">
        <f t="shared" si="3"/>
        <v>1.1141635818523805</v>
      </c>
    </row>
    <row r="218" spans="1:3" x14ac:dyDescent="0.25">
      <c r="A218" s="50">
        <v>39838</v>
      </c>
      <c r="B218" s="51">
        <v>22199</v>
      </c>
      <c r="C218" s="49">
        <f t="shared" si="3"/>
        <v>0.51420813464220405</v>
      </c>
    </row>
    <row r="219" spans="1:3" x14ac:dyDescent="0.25">
      <c r="A219" s="50">
        <v>39845</v>
      </c>
      <c r="B219" s="51">
        <v>16535</v>
      </c>
      <c r="C219" s="49">
        <f t="shared" si="3"/>
        <v>-0.31380055273558322</v>
      </c>
    </row>
    <row r="220" spans="1:3" x14ac:dyDescent="0.25">
      <c r="A220" s="50">
        <v>39852</v>
      </c>
      <c r="B220" s="51">
        <v>7814</v>
      </c>
      <c r="C220" s="49">
        <f t="shared" si="3"/>
        <v>-1.5887058780572081</v>
      </c>
    </row>
    <row r="221" spans="1:3" x14ac:dyDescent="0.25">
      <c r="A221" s="50">
        <v>39859</v>
      </c>
      <c r="B221" s="51">
        <v>28041</v>
      </c>
      <c r="C221" s="49">
        <f t="shared" si="3"/>
        <v>1.3682382814750136</v>
      </c>
    </row>
    <row r="222" spans="1:3" x14ac:dyDescent="0.25">
      <c r="A222" s="50">
        <v>39866</v>
      </c>
      <c r="B222" s="51">
        <v>31496</v>
      </c>
      <c r="C222" s="49">
        <f t="shared" si="3"/>
        <v>1.8733177332564852</v>
      </c>
    </row>
    <row r="223" spans="1:3" x14ac:dyDescent="0.25">
      <c r="A223" s="50">
        <v>39873</v>
      </c>
      <c r="B223" s="51">
        <v>10181</v>
      </c>
      <c r="C223" s="49">
        <f t="shared" si="3"/>
        <v>-1.2426789424951983</v>
      </c>
    </row>
    <row r="224" spans="1:3" x14ac:dyDescent="0.25">
      <c r="A224" s="50">
        <v>39880</v>
      </c>
      <c r="B224" s="51">
        <v>9727</v>
      </c>
      <c r="C224" s="49">
        <f t="shared" si="3"/>
        <v>-1.3090482829029517</v>
      </c>
    </row>
    <row r="225" spans="1:3" x14ac:dyDescent="0.25">
      <c r="A225" s="50">
        <v>39887</v>
      </c>
      <c r="B225" s="51">
        <v>18323</v>
      </c>
      <c r="C225" s="49">
        <f t="shared" si="3"/>
        <v>-5.2416454389629157E-2</v>
      </c>
    </row>
    <row r="226" spans="1:3" x14ac:dyDescent="0.25">
      <c r="A226" s="50">
        <v>39894</v>
      </c>
      <c r="B226" s="51">
        <v>17299</v>
      </c>
      <c r="C226" s="49">
        <f t="shared" si="3"/>
        <v>-0.20211294024324042</v>
      </c>
    </row>
    <row r="227" spans="1:3" x14ac:dyDescent="0.25">
      <c r="A227" s="50">
        <v>39901</v>
      </c>
      <c r="B227" s="51">
        <v>13862</v>
      </c>
      <c r="C227" s="49">
        <f t="shared" si="3"/>
        <v>-0.70456100848431646</v>
      </c>
    </row>
    <row r="228" spans="1:3" x14ac:dyDescent="0.25">
      <c r="A228" s="50">
        <v>39908</v>
      </c>
      <c r="B228" s="51">
        <v>19007</v>
      </c>
      <c r="C228" s="49">
        <f t="shared" si="3"/>
        <v>4.757612014540024E-2</v>
      </c>
    </row>
    <row r="229" spans="1:3" x14ac:dyDescent="0.25">
      <c r="A229" s="50">
        <v>39915</v>
      </c>
      <c r="B229" s="51">
        <v>23284</v>
      </c>
      <c r="C229" s="49">
        <f t="shared" si="3"/>
        <v>0.67282208693826684</v>
      </c>
    </row>
    <row r="230" spans="1:3" x14ac:dyDescent="0.25">
      <c r="A230" s="50">
        <v>39922</v>
      </c>
      <c r="B230" s="51">
        <v>17374</v>
      </c>
      <c r="C230" s="49">
        <f t="shared" si="3"/>
        <v>-0.19114884215825911</v>
      </c>
    </row>
    <row r="231" spans="1:3" x14ac:dyDescent="0.25">
      <c r="A231" s="50">
        <v>39929</v>
      </c>
      <c r="B231" s="51">
        <v>18195</v>
      </c>
      <c r="C231" s="49">
        <f t="shared" si="3"/>
        <v>-7.112851512133056E-2</v>
      </c>
    </row>
    <row r="232" spans="1:3" x14ac:dyDescent="0.25">
      <c r="A232" s="50">
        <v>39936</v>
      </c>
      <c r="B232" s="51">
        <v>9176</v>
      </c>
      <c r="C232" s="49">
        <f t="shared" si="3"/>
        <v>-1.3895978568339478</v>
      </c>
    </row>
    <row r="233" spans="1:3" x14ac:dyDescent="0.25">
      <c r="A233" s="50">
        <v>39943</v>
      </c>
      <c r="B233" s="51">
        <v>12881</v>
      </c>
      <c r="C233" s="49">
        <f t="shared" si="3"/>
        <v>-0.84797141143587185</v>
      </c>
    </row>
    <row r="234" spans="1:3" x14ac:dyDescent="0.25">
      <c r="A234" s="50">
        <v>39950</v>
      </c>
      <c r="B234" s="51">
        <v>15524</v>
      </c>
      <c r="C234" s="49">
        <f t="shared" si="3"/>
        <v>-0.46159659492113103</v>
      </c>
    </row>
    <row r="235" spans="1:3" x14ac:dyDescent="0.25">
      <c r="A235" s="50">
        <v>39957</v>
      </c>
      <c r="B235" s="51">
        <v>15406</v>
      </c>
      <c r="C235" s="49">
        <f t="shared" si="3"/>
        <v>-0.47884677590816827</v>
      </c>
    </row>
    <row r="236" spans="1:3" x14ac:dyDescent="0.25">
      <c r="A236" s="50">
        <v>39964</v>
      </c>
      <c r="B236" s="51">
        <v>14536</v>
      </c>
      <c r="C236" s="49">
        <f t="shared" si="3"/>
        <v>-0.60603031369395122</v>
      </c>
    </row>
    <row r="237" spans="1:3" x14ac:dyDescent="0.25">
      <c r="A237" s="50">
        <v>39971</v>
      </c>
      <c r="B237" s="51">
        <v>10397</v>
      </c>
      <c r="C237" s="49">
        <f t="shared" si="3"/>
        <v>-1.2111023400104524</v>
      </c>
    </row>
    <row r="238" spans="1:3" x14ac:dyDescent="0.25">
      <c r="A238" s="50">
        <v>39978</v>
      </c>
      <c r="B238" s="51">
        <v>11054</v>
      </c>
      <c r="C238" s="49">
        <f t="shared" si="3"/>
        <v>-1.1150568407860162</v>
      </c>
    </row>
    <row r="239" spans="1:3" x14ac:dyDescent="0.25">
      <c r="A239" s="50">
        <v>39985</v>
      </c>
      <c r="B239" s="51">
        <v>17855</v>
      </c>
      <c r="C239" s="49">
        <f t="shared" si="3"/>
        <v>-0.12083242643991243</v>
      </c>
    </row>
    <row r="240" spans="1:3" x14ac:dyDescent="0.25">
      <c r="A240" s="50">
        <v>39992</v>
      </c>
      <c r="B240" s="51">
        <v>7197</v>
      </c>
      <c r="C240" s="49">
        <f t="shared" si="3"/>
        <v>-1.6789038583029874</v>
      </c>
    </row>
    <row r="241" spans="1:3" x14ac:dyDescent="0.25">
      <c r="A241" s="50">
        <v>39999</v>
      </c>
      <c r="B241" s="51">
        <v>3826</v>
      </c>
      <c r="C241" s="49">
        <f t="shared" si="3"/>
        <v>-2.17170352022928</v>
      </c>
    </row>
    <row r="242" spans="1:3" x14ac:dyDescent="0.25">
      <c r="A242" s="50">
        <v>40006</v>
      </c>
      <c r="B242" s="51">
        <v>22821</v>
      </c>
      <c r="C242" s="49">
        <f t="shared" si="3"/>
        <v>0.60513705476031565</v>
      </c>
    </row>
    <row r="243" spans="1:3" x14ac:dyDescent="0.25">
      <c r="A243" s="50">
        <v>40013</v>
      </c>
      <c r="B243" s="51">
        <v>12758</v>
      </c>
      <c r="C243" s="49">
        <f t="shared" si="3"/>
        <v>-0.86595253229524116</v>
      </c>
    </row>
    <row r="244" spans="1:3" x14ac:dyDescent="0.25">
      <c r="A244" s="50">
        <v>40020</v>
      </c>
      <c r="B244" s="51">
        <v>22325</v>
      </c>
      <c r="C244" s="49">
        <f t="shared" si="3"/>
        <v>0.53262781942497262</v>
      </c>
    </row>
    <row r="245" spans="1:3" x14ac:dyDescent="0.25">
      <c r="A245" s="50">
        <v>40027</v>
      </c>
      <c r="B245" s="51">
        <v>18566</v>
      </c>
      <c r="C245" s="49">
        <f t="shared" si="3"/>
        <v>-1.6892776594289765E-2</v>
      </c>
    </row>
    <row r="246" spans="1:3" x14ac:dyDescent="0.25">
      <c r="A246" s="50">
        <v>40034</v>
      </c>
      <c r="B246" s="51">
        <v>12294</v>
      </c>
      <c r="C246" s="49">
        <f t="shared" si="3"/>
        <v>-0.93378375244765877</v>
      </c>
    </row>
    <row r="247" spans="1:3" x14ac:dyDescent="0.25">
      <c r="A247" s="50">
        <v>40041</v>
      </c>
      <c r="B247" s="51">
        <v>11293</v>
      </c>
      <c r="C247" s="49">
        <f t="shared" si="3"/>
        <v>-1.0801179148885425</v>
      </c>
    </row>
    <row r="248" spans="1:3" x14ac:dyDescent="0.25">
      <c r="A248" s="50">
        <v>40048</v>
      </c>
      <c r="B248" s="51">
        <v>23762</v>
      </c>
      <c r="C248" s="49">
        <f t="shared" si="3"/>
        <v>0.74269993873321427</v>
      </c>
    </row>
    <row r="249" spans="1:3" x14ac:dyDescent="0.25">
      <c r="A249" s="50">
        <v>40055</v>
      </c>
      <c r="B249" s="51">
        <v>11308</v>
      </c>
      <c r="C249" s="49">
        <f t="shared" si="3"/>
        <v>-1.0779250952715462</v>
      </c>
    </row>
    <row r="250" spans="1:3" x14ac:dyDescent="0.25">
      <c r="A250" s="50">
        <v>40062</v>
      </c>
      <c r="B250" s="51">
        <v>6662</v>
      </c>
      <c r="C250" s="49">
        <f t="shared" si="3"/>
        <v>-1.7571144246425208</v>
      </c>
    </row>
    <row r="251" spans="1:3" x14ac:dyDescent="0.25">
      <c r="A251" s="50">
        <v>40069</v>
      </c>
      <c r="B251" s="51">
        <v>14995</v>
      </c>
      <c r="C251" s="49">
        <f t="shared" si="3"/>
        <v>-0.53893003341386581</v>
      </c>
    </row>
    <row r="252" spans="1:3" x14ac:dyDescent="0.25">
      <c r="A252" s="50">
        <v>40076</v>
      </c>
      <c r="B252" s="51">
        <v>21218</v>
      </c>
      <c r="C252" s="49">
        <f t="shared" si="3"/>
        <v>0.37079773169064878</v>
      </c>
    </row>
    <row r="253" spans="1:3" x14ac:dyDescent="0.25">
      <c r="A253" s="50">
        <v>40083</v>
      </c>
      <c r="B253" s="51">
        <v>14764</v>
      </c>
      <c r="C253" s="49">
        <f t="shared" si="3"/>
        <v>-0.57269945551560819</v>
      </c>
    </row>
    <row r="254" spans="1:3" x14ac:dyDescent="0.25">
      <c r="A254" s="50">
        <v>40090</v>
      </c>
      <c r="B254" s="51">
        <v>14905</v>
      </c>
      <c r="C254" s="49">
        <f t="shared" si="3"/>
        <v>-0.55208695111584327</v>
      </c>
    </row>
    <row r="255" spans="1:3" x14ac:dyDescent="0.25">
      <c r="A255" s="50">
        <v>40097</v>
      </c>
      <c r="B255" s="51">
        <v>16611</v>
      </c>
      <c r="C255" s="49">
        <f t="shared" si="3"/>
        <v>-0.30269026667613547</v>
      </c>
    </row>
    <row r="256" spans="1:3" x14ac:dyDescent="0.25">
      <c r="A256" s="50">
        <v>40104</v>
      </c>
      <c r="B256" s="51">
        <v>18343</v>
      </c>
      <c r="C256" s="49">
        <f t="shared" si="3"/>
        <v>-4.949269490030081E-2</v>
      </c>
    </row>
    <row r="257" spans="1:3" x14ac:dyDescent="0.25">
      <c r="A257" s="50">
        <v>40111</v>
      </c>
      <c r="B257" s="51">
        <v>25017</v>
      </c>
      <c r="C257" s="49">
        <f t="shared" si="3"/>
        <v>0.92616584668856794</v>
      </c>
    </row>
    <row r="258" spans="1:3" x14ac:dyDescent="0.25">
      <c r="A258" s="50">
        <v>40118</v>
      </c>
      <c r="B258" s="51">
        <v>10741</v>
      </c>
      <c r="C258" s="49">
        <f t="shared" si="3"/>
        <v>-1.1608136767940047</v>
      </c>
    </row>
    <row r="259" spans="1:3" x14ac:dyDescent="0.25">
      <c r="A259" s="50">
        <v>40125</v>
      </c>
      <c r="B259" s="51">
        <v>11722</v>
      </c>
      <c r="C259" s="49">
        <f t="shared" si="3"/>
        <v>-1.0174032738424494</v>
      </c>
    </row>
    <row r="260" spans="1:3" x14ac:dyDescent="0.25">
      <c r="A260" s="50">
        <v>40132</v>
      </c>
      <c r="B260" s="51">
        <v>17457</v>
      </c>
      <c r="C260" s="49">
        <f t="shared" si="3"/>
        <v>-0.17901524027754651</v>
      </c>
    </row>
    <row r="261" spans="1:3" x14ac:dyDescent="0.25">
      <c r="A261" s="50">
        <v>40139</v>
      </c>
      <c r="B261" s="51">
        <v>15513</v>
      </c>
      <c r="C261" s="49">
        <f t="shared" si="3"/>
        <v>-0.46320466264026161</v>
      </c>
    </row>
    <row r="262" spans="1:3" x14ac:dyDescent="0.25">
      <c r="A262" s="50">
        <v>40146</v>
      </c>
      <c r="B262" s="51">
        <v>15038</v>
      </c>
      <c r="C262" s="49">
        <f t="shared" si="3"/>
        <v>-0.53264395051180979</v>
      </c>
    </row>
    <row r="263" spans="1:3" x14ac:dyDescent="0.25">
      <c r="A263" s="50">
        <v>40153</v>
      </c>
      <c r="B263" s="51">
        <v>20636</v>
      </c>
      <c r="C263" s="49">
        <f t="shared" ref="C263:C295" si="4">(B263-$G$6)/$G$8</f>
        <v>0.28571633055119394</v>
      </c>
    </row>
    <row r="264" spans="1:3" x14ac:dyDescent="0.25">
      <c r="A264" s="50">
        <v>40160</v>
      </c>
      <c r="B264" s="51">
        <v>20792</v>
      </c>
      <c r="C264" s="49">
        <f t="shared" si="4"/>
        <v>0.30852165456795505</v>
      </c>
    </row>
    <row r="265" spans="1:3" x14ac:dyDescent="0.25">
      <c r="A265" s="50">
        <v>40167</v>
      </c>
      <c r="B265" s="51">
        <v>6715</v>
      </c>
      <c r="C265" s="49">
        <f t="shared" si="4"/>
        <v>-1.7493664619958005</v>
      </c>
    </row>
    <row r="266" spans="1:3" x14ac:dyDescent="0.25">
      <c r="A266" s="50">
        <v>40174</v>
      </c>
      <c r="B266" s="51">
        <v>22207</v>
      </c>
      <c r="C266" s="49">
        <f t="shared" si="4"/>
        <v>0.51537763843793538</v>
      </c>
    </row>
    <row r="267" spans="1:3" x14ac:dyDescent="0.25">
      <c r="A267" s="50">
        <v>40181</v>
      </c>
      <c r="B267" s="51">
        <v>8102</v>
      </c>
      <c r="C267" s="49">
        <f t="shared" si="4"/>
        <v>-1.5466037414108798</v>
      </c>
    </row>
    <row r="268" spans="1:3" x14ac:dyDescent="0.25">
      <c r="A268" s="50">
        <v>40188</v>
      </c>
      <c r="B268" s="51">
        <v>13969</v>
      </c>
      <c r="C268" s="49">
        <f t="shared" si="4"/>
        <v>-0.68891889521640981</v>
      </c>
    </row>
    <row r="269" spans="1:3" x14ac:dyDescent="0.25">
      <c r="A269" s="50">
        <v>40195</v>
      </c>
      <c r="B269" s="51">
        <v>35669</v>
      </c>
      <c r="C269" s="49">
        <f t="shared" si="4"/>
        <v>2.4833601507048444</v>
      </c>
    </row>
    <row r="270" spans="1:3" x14ac:dyDescent="0.25">
      <c r="A270" s="50">
        <v>40202</v>
      </c>
      <c r="B270" s="51">
        <v>19592</v>
      </c>
      <c r="C270" s="49">
        <f t="shared" si="4"/>
        <v>0.13309608520825433</v>
      </c>
    </row>
    <row r="271" spans="1:3" x14ac:dyDescent="0.25">
      <c r="A271" s="50">
        <v>40209</v>
      </c>
      <c r="B271" s="51">
        <v>17645</v>
      </c>
      <c r="C271" s="49">
        <f t="shared" si="4"/>
        <v>-0.15153190107786005</v>
      </c>
    </row>
    <row r="272" spans="1:3" x14ac:dyDescent="0.25">
      <c r="A272" s="50">
        <v>40216</v>
      </c>
      <c r="B272" s="51">
        <v>15911</v>
      </c>
      <c r="C272" s="49">
        <f t="shared" si="4"/>
        <v>-0.40502184880262754</v>
      </c>
    </row>
    <row r="273" spans="1:3" x14ac:dyDescent="0.25">
      <c r="A273" s="50">
        <v>40223</v>
      </c>
      <c r="B273" s="51">
        <v>14516</v>
      </c>
      <c r="C273" s="49">
        <f t="shared" si="4"/>
        <v>-0.60895407318327965</v>
      </c>
    </row>
    <row r="274" spans="1:3" x14ac:dyDescent="0.25">
      <c r="A274" s="50">
        <v>40230</v>
      </c>
      <c r="B274" s="51">
        <v>25250</v>
      </c>
      <c r="C274" s="49">
        <f t="shared" si="4"/>
        <v>0.96022764473924316</v>
      </c>
    </row>
    <row r="275" spans="1:3" x14ac:dyDescent="0.25">
      <c r="A275" s="50">
        <v>40237</v>
      </c>
      <c r="B275" s="51">
        <v>23285</v>
      </c>
      <c r="C275" s="49">
        <f t="shared" si="4"/>
        <v>0.67296827491273326</v>
      </c>
    </row>
    <row r="276" spans="1:3" x14ac:dyDescent="0.25">
      <c r="A276" s="50">
        <v>40244</v>
      </c>
      <c r="B276" s="51">
        <v>20585</v>
      </c>
      <c r="C276" s="49">
        <f t="shared" si="4"/>
        <v>0.27826074385340666</v>
      </c>
    </row>
    <row r="277" spans="1:3" x14ac:dyDescent="0.25">
      <c r="A277" s="50">
        <v>40251</v>
      </c>
      <c r="B277" s="51">
        <v>11532</v>
      </c>
      <c r="C277" s="49">
        <f t="shared" si="4"/>
        <v>-1.0451789889910688</v>
      </c>
    </row>
    <row r="278" spans="1:3" x14ac:dyDescent="0.25">
      <c r="A278" s="50">
        <v>40258</v>
      </c>
      <c r="B278" s="51">
        <v>24894</v>
      </c>
      <c r="C278" s="49">
        <f t="shared" si="4"/>
        <v>0.90818472582919862</v>
      </c>
    </row>
    <row r="279" spans="1:3" x14ac:dyDescent="0.25">
      <c r="A279" s="50">
        <v>40265</v>
      </c>
      <c r="B279" s="51">
        <v>12908</v>
      </c>
      <c r="C279" s="49">
        <f t="shared" si="4"/>
        <v>-0.8440243361252785</v>
      </c>
    </row>
    <row r="280" spans="1:3" x14ac:dyDescent="0.25">
      <c r="A280" s="50">
        <v>40272</v>
      </c>
      <c r="B280" s="51">
        <v>19234</v>
      </c>
      <c r="C280" s="49">
        <f t="shared" si="4"/>
        <v>8.0760790349276954E-2</v>
      </c>
    </row>
    <row r="281" spans="1:3" x14ac:dyDescent="0.25">
      <c r="A281" s="50">
        <v>40279</v>
      </c>
      <c r="B281" s="51">
        <v>20026</v>
      </c>
      <c r="C281" s="49">
        <f t="shared" si="4"/>
        <v>0.19654166612667942</v>
      </c>
    </row>
    <row r="282" spans="1:3" x14ac:dyDescent="0.25">
      <c r="A282" s="50">
        <v>40286</v>
      </c>
      <c r="B282" s="51">
        <v>22317</v>
      </c>
      <c r="C282" s="49">
        <f t="shared" si="4"/>
        <v>0.53145831562924128</v>
      </c>
    </row>
    <row r="283" spans="1:3" x14ac:dyDescent="0.25">
      <c r="A283" s="50">
        <v>40293</v>
      </c>
      <c r="B283" s="51">
        <v>28181</v>
      </c>
      <c r="C283" s="49">
        <f t="shared" si="4"/>
        <v>1.3887045979003121</v>
      </c>
    </row>
    <row r="284" spans="1:3" x14ac:dyDescent="0.25">
      <c r="A284" s="50">
        <v>40300</v>
      </c>
      <c r="B284" s="51">
        <v>28906</v>
      </c>
      <c r="C284" s="49">
        <f t="shared" si="4"/>
        <v>1.4946908793884646</v>
      </c>
    </row>
    <row r="285" spans="1:3" x14ac:dyDescent="0.25">
      <c r="A285" s="50">
        <v>40307</v>
      </c>
      <c r="B285" s="51">
        <v>15729</v>
      </c>
      <c r="C285" s="49">
        <f t="shared" si="4"/>
        <v>-0.43162806015551547</v>
      </c>
    </row>
    <row r="286" spans="1:3" x14ac:dyDescent="0.25">
      <c r="A286" s="50">
        <v>40314</v>
      </c>
      <c r="B286" s="51">
        <v>14793</v>
      </c>
      <c r="C286" s="49">
        <f t="shared" si="4"/>
        <v>-0.56846000425608201</v>
      </c>
    </row>
    <row r="287" spans="1:3" x14ac:dyDescent="0.25">
      <c r="A287" s="50">
        <v>40321</v>
      </c>
      <c r="B287" s="51">
        <v>30790</v>
      </c>
      <c r="C287" s="49">
        <f t="shared" si="4"/>
        <v>1.7701090232831946</v>
      </c>
    </row>
    <row r="288" spans="1:3" x14ac:dyDescent="0.25">
      <c r="A288" s="50">
        <v>40328</v>
      </c>
      <c r="B288" s="51">
        <v>27704</v>
      </c>
      <c r="C288" s="49">
        <f t="shared" si="4"/>
        <v>1.3189729340798311</v>
      </c>
    </row>
    <row r="289" spans="1:3" x14ac:dyDescent="0.25">
      <c r="A289" s="50">
        <v>40335</v>
      </c>
      <c r="B289" s="51">
        <v>12274</v>
      </c>
      <c r="C289" s="49">
        <f t="shared" si="4"/>
        <v>-0.93670751193698709</v>
      </c>
    </row>
    <row r="290" spans="1:3" x14ac:dyDescent="0.25">
      <c r="A290" s="50">
        <v>40342</v>
      </c>
      <c r="B290" s="51">
        <v>14862</v>
      </c>
      <c r="C290" s="49">
        <f t="shared" si="4"/>
        <v>-0.55837303401789928</v>
      </c>
    </row>
    <row r="291" spans="1:3" x14ac:dyDescent="0.25">
      <c r="A291" s="50">
        <v>40349</v>
      </c>
      <c r="B291" s="51">
        <v>19431</v>
      </c>
      <c r="C291" s="49">
        <f t="shared" si="4"/>
        <v>0.10955982131916116</v>
      </c>
    </row>
    <row r="292" spans="1:3" x14ac:dyDescent="0.25">
      <c r="A292" s="50">
        <v>40356</v>
      </c>
      <c r="B292" s="51">
        <v>21976</v>
      </c>
      <c r="C292" s="49">
        <f t="shared" si="4"/>
        <v>0.48160821633619305</v>
      </c>
    </row>
    <row r="293" spans="1:3" x14ac:dyDescent="0.25">
      <c r="A293" s="50">
        <v>40363</v>
      </c>
      <c r="B293" s="51">
        <v>5380</v>
      </c>
      <c r="C293" s="49">
        <f t="shared" si="4"/>
        <v>-1.9445274079084676</v>
      </c>
    </row>
    <row r="294" spans="1:3" x14ac:dyDescent="0.25">
      <c r="A294" s="50">
        <v>40370</v>
      </c>
      <c r="B294" s="51">
        <v>17776</v>
      </c>
      <c r="C294" s="49">
        <f t="shared" si="4"/>
        <v>-0.1323812764227594</v>
      </c>
    </row>
    <row r="295" spans="1:3" x14ac:dyDescent="0.25">
      <c r="A295" s="50">
        <v>40377</v>
      </c>
      <c r="B295" s="51">
        <v>14307</v>
      </c>
      <c r="C295" s="49">
        <f t="shared" si="4"/>
        <v>-0.63950735984676077</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7"/>
  <sheetViews>
    <sheetView workbookViewId="0">
      <selection activeCell="E12" sqref="E12"/>
    </sheetView>
  </sheetViews>
  <sheetFormatPr defaultColWidth="8.85546875" defaultRowHeight="15" x14ac:dyDescent="0.25"/>
  <cols>
    <col min="1" max="1" width="30.42578125" bestFit="1" customWidth="1"/>
    <col min="2" max="2" width="5.85546875" bestFit="1" customWidth="1"/>
  </cols>
  <sheetData>
    <row r="1" spans="1:4" x14ac:dyDescent="0.25">
      <c r="A1" t="s">
        <v>88</v>
      </c>
      <c r="D1" s="49"/>
    </row>
    <row r="2" spans="1:4" x14ac:dyDescent="0.25">
      <c r="A2" s="49" t="s">
        <v>620</v>
      </c>
    </row>
    <row r="3" spans="1:4" s="49" customFormat="1" x14ac:dyDescent="0.25">
      <c r="A3" s="49" t="s">
        <v>83</v>
      </c>
    </row>
    <row r="4" spans="1:4" s="49" customFormat="1" x14ac:dyDescent="0.25"/>
    <row r="5" spans="1:4" x14ac:dyDescent="0.25">
      <c r="A5" t="s">
        <v>89</v>
      </c>
      <c r="B5" s="40" t="s">
        <v>72</v>
      </c>
    </row>
    <row r="6" spans="1:4" x14ac:dyDescent="0.25">
      <c r="A6" s="8" t="s">
        <v>90</v>
      </c>
      <c r="B6" s="8">
        <v>182</v>
      </c>
    </row>
    <row r="7" spans="1:4" x14ac:dyDescent="0.25">
      <c r="A7" s="8" t="s">
        <v>91</v>
      </c>
      <c r="B7" s="8">
        <v>195</v>
      </c>
    </row>
    <row r="8" spans="1:4" x14ac:dyDescent="0.25">
      <c r="A8" s="8" t="s">
        <v>92</v>
      </c>
      <c r="B8" s="8">
        <v>304</v>
      </c>
    </row>
    <row r="9" spans="1:4" x14ac:dyDescent="0.25">
      <c r="A9" s="8" t="s">
        <v>93</v>
      </c>
      <c r="B9" s="8">
        <v>282</v>
      </c>
    </row>
    <row r="10" spans="1:4" x14ac:dyDescent="0.25">
      <c r="A10" s="8" t="s">
        <v>94</v>
      </c>
      <c r="B10" s="8">
        <v>263</v>
      </c>
    </row>
    <row r="11" spans="1:4" x14ac:dyDescent="0.25">
      <c r="A11" s="8" t="s">
        <v>95</v>
      </c>
      <c r="B11" s="8">
        <v>218</v>
      </c>
    </row>
    <row r="12" spans="1:4" x14ac:dyDescent="0.25">
      <c r="A12" s="8" t="s">
        <v>96</v>
      </c>
      <c r="B12" s="8">
        <v>188</v>
      </c>
    </row>
    <row r="13" spans="1:4" x14ac:dyDescent="0.25">
      <c r="A13" s="8" t="s">
        <v>97</v>
      </c>
      <c r="B13" s="8">
        <v>195</v>
      </c>
    </row>
    <row r="14" spans="1:4" x14ac:dyDescent="0.25">
      <c r="A14" s="8" t="s">
        <v>98</v>
      </c>
      <c r="B14" s="8">
        <v>244</v>
      </c>
    </row>
    <row r="15" spans="1:4" x14ac:dyDescent="0.25">
      <c r="A15" s="8" t="s">
        <v>99</v>
      </c>
      <c r="B15" s="8">
        <v>241</v>
      </c>
    </row>
    <row r="16" spans="1:4" x14ac:dyDescent="0.25">
      <c r="A16" s="8" t="s">
        <v>100</v>
      </c>
      <c r="B16" s="8">
        <v>252</v>
      </c>
    </row>
    <row r="17" spans="1:2" x14ac:dyDescent="0.25">
      <c r="A17" s="8" t="s">
        <v>101</v>
      </c>
      <c r="B17" s="8">
        <v>241</v>
      </c>
    </row>
    <row r="18" spans="1:2" x14ac:dyDescent="0.25">
      <c r="A18" s="8" t="s">
        <v>102</v>
      </c>
      <c r="B18" s="8">
        <v>209</v>
      </c>
    </row>
    <row r="19" spans="1:2" x14ac:dyDescent="0.25">
      <c r="A19" s="8" t="s">
        <v>103</v>
      </c>
      <c r="B19" s="8">
        <v>198</v>
      </c>
    </row>
    <row r="20" spans="1:2" x14ac:dyDescent="0.25">
      <c r="A20" s="8" t="s">
        <v>104</v>
      </c>
      <c r="B20" s="8">
        <v>195</v>
      </c>
    </row>
    <row r="21" spans="1:2" x14ac:dyDescent="0.25">
      <c r="A21" s="8" t="s">
        <v>105</v>
      </c>
      <c r="B21" s="8">
        <v>247</v>
      </c>
    </row>
    <row r="22" spans="1:2" x14ac:dyDescent="0.25">
      <c r="A22" s="8" t="s">
        <v>106</v>
      </c>
      <c r="B22" s="8">
        <v>231</v>
      </c>
    </row>
    <row r="23" spans="1:2" x14ac:dyDescent="0.25">
      <c r="A23" s="8" t="s">
        <v>107</v>
      </c>
      <c r="B23" s="8">
        <v>224</v>
      </c>
    </row>
    <row r="24" spans="1:2" x14ac:dyDescent="0.25">
      <c r="A24" s="8" t="s">
        <v>108</v>
      </c>
      <c r="B24" s="8">
        <v>198</v>
      </c>
    </row>
    <row r="25" spans="1:2" x14ac:dyDescent="0.25">
      <c r="A25" s="8" t="s">
        <v>109</v>
      </c>
      <c r="B25" s="8">
        <v>180</v>
      </c>
    </row>
    <row r="26" spans="1:2" x14ac:dyDescent="0.25">
      <c r="A26" s="8" t="s">
        <v>110</v>
      </c>
      <c r="B26" s="8">
        <v>166</v>
      </c>
    </row>
    <row r="27" spans="1:2" x14ac:dyDescent="0.25">
      <c r="A27" s="8" t="s">
        <v>111</v>
      </c>
      <c r="B27" s="8">
        <v>179</v>
      </c>
    </row>
    <row r="28" spans="1:2" x14ac:dyDescent="0.25">
      <c r="A28" s="8" t="s">
        <v>112</v>
      </c>
      <c r="B28" s="8">
        <v>218</v>
      </c>
    </row>
    <row r="29" spans="1:2" x14ac:dyDescent="0.25">
      <c r="A29" s="8" t="s">
        <v>113</v>
      </c>
      <c r="B29" s="8">
        <v>227</v>
      </c>
    </row>
    <row r="30" spans="1:2" x14ac:dyDescent="0.25">
      <c r="A30" s="8" t="s">
        <v>114</v>
      </c>
      <c r="B30" s="8">
        <v>228</v>
      </c>
    </row>
    <row r="31" spans="1:2" x14ac:dyDescent="0.25">
      <c r="A31" s="8" t="s">
        <v>115</v>
      </c>
      <c r="B31" s="8">
        <v>228</v>
      </c>
    </row>
    <row r="32" spans="1:2" x14ac:dyDescent="0.25">
      <c r="A32" s="8" t="s">
        <v>116</v>
      </c>
      <c r="B32" s="8">
        <v>204</v>
      </c>
    </row>
    <row r="33" spans="1:2" x14ac:dyDescent="0.25">
      <c r="A33" s="8" t="s">
        <v>117</v>
      </c>
      <c r="B33" s="8">
        <v>168</v>
      </c>
    </row>
    <row r="34" spans="1:2" x14ac:dyDescent="0.25">
      <c r="A34" s="8" t="s">
        <v>118</v>
      </c>
      <c r="B34" s="8">
        <v>178</v>
      </c>
    </row>
    <row r="35" spans="1:2" x14ac:dyDescent="0.25">
      <c r="A35" s="8" t="s">
        <v>119</v>
      </c>
      <c r="B35" s="8">
        <v>167</v>
      </c>
    </row>
    <row r="36" spans="1:2" x14ac:dyDescent="0.25">
      <c r="A36" s="8" t="s">
        <v>120</v>
      </c>
      <c r="B36" s="8">
        <v>192</v>
      </c>
    </row>
    <row r="37" spans="1:2" x14ac:dyDescent="0.25">
      <c r="A37" s="8" t="s">
        <v>121</v>
      </c>
      <c r="B37" s="8">
        <v>199</v>
      </c>
    </row>
    <row r="38" spans="1:2" x14ac:dyDescent="0.25">
      <c r="A38" s="8" t="s">
        <v>122</v>
      </c>
      <c r="B38" s="8">
        <v>219</v>
      </c>
    </row>
    <row r="39" spans="1:2" x14ac:dyDescent="0.25">
      <c r="A39" s="8" t="s">
        <v>123</v>
      </c>
      <c r="B39" s="8">
        <v>206</v>
      </c>
    </row>
    <row r="40" spans="1:2" x14ac:dyDescent="0.25">
      <c r="A40" s="8" t="s">
        <v>124</v>
      </c>
      <c r="B40" s="8">
        <v>178</v>
      </c>
    </row>
    <row r="41" spans="1:2" x14ac:dyDescent="0.25">
      <c r="A41" s="8" t="s">
        <v>125</v>
      </c>
      <c r="B41" s="8">
        <v>184</v>
      </c>
    </row>
    <row r="42" spans="1:2" x14ac:dyDescent="0.25">
      <c r="A42" s="8" t="s">
        <v>126</v>
      </c>
      <c r="B42" s="8">
        <v>193</v>
      </c>
    </row>
    <row r="43" spans="1:2" x14ac:dyDescent="0.25">
      <c r="A43" s="8" t="s">
        <v>127</v>
      </c>
      <c r="B43" s="8">
        <v>204</v>
      </c>
    </row>
    <row r="44" spans="1:2" x14ac:dyDescent="0.25">
      <c r="A44" s="8" t="s">
        <v>128</v>
      </c>
      <c r="B44" s="8">
        <v>90</v>
      </c>
    </row>
    <row r="45" spans="1:2" x14ac:dyDescent="0.25">
      <c r="A45" s="8" t="s">
        <v>129</v>
      </c>
      <c r="B45" s="8">
        <v>94</v>
      </c>
    </row>
    <row r="46" spans="1:2" x14ac:dyDescent="0.25">
      <c r="A46" s="8" t="s">
        <v>130</v>
      </c>
      <c r="B46" s="8">
        <v>60</v>
      </c>
    </row>
    <row r="47" spans="1:2" x14ac:dyDescent="0.25">
      <c r="A47" s="8" t="s">
        <v>131</v>
      </c>
      <c r="B47" s="8">
        <v>67</v>
      </c>
    </row>
    <row r="48" spans="1:2" x14ac:dyDescent="0.25">
      <c r="A48" s="8" t="s">
        <v>132</v>
      </c>
      <c r="B48" s="8">
        <v>91</v>
      </c>
    </row>
    <row r="49" spans="1:2" x14ac:dyDescent="0.25">
      <c r="A49" s="8" t="s">
        <v>133</v>
      </c>
      <c r="B49" s="8">
        <v>140</v>
      </c>
    </row>
    <row r="50" spans="1:2" x14ac:dyDescent="0.25">
      <c r="A50" s="8" t="s">
        <v>134</v>
      </c>
      <c r="B50" s="8">
        <v>129</v>
      </c>
    </row>
    <row r="51" spans="1:2" x14ac:dyDescent="0.25">
      <c r="A51" s="8" t="s">
        <v>135</v>
      </c>
      <c r="B51" s="8">
        <v>142</v>
      </c>
    </row>
    <row r="52" spans="1:2" x14ac:dyDescent="0.25">
      <c r="A52" s="8" t="s">
        <v>136</v>
      </c>
      <c r="B52" s="8">
        <v>129</v>
      </c>
    </row>
    <row r="53" spans="1:2" x14ac:dyDescent="0.25">
      <c r="A53" s="8" t="s">
        <v>137</v>
      </c>
      <c r="B53" s="8">
        <v>110</v>
      </c>
    </row>
    <row r="54" spans="1:2" x14ac:dyDescent="0.25">
      <c r="A54" s="8" t="s">
        <v>138</v>
      </c>
      <c r="B54" s="8">
        <v>56</v>
      </c>
    </row>
    <row r="55" spans="1:2" x14ac:dyDescent="0.25">
      <c r="A55" s="8" t="s">
        <v>139</v>
      </c>
      <c r="B55" s="8">
        <v>68</v>
      </c>
    </row>
    <row r="56" spans="1:2" x14ac:dyDescent="0.25">
      <c r="A56" s="8" t="s">
        <v>140</v>
      </c>
      <c r="B56" s="8">
        <v>127</v>
      </c>
    </row>
    <row r="57" spans="1:2" x14ac:dyDescent="0.25">
      <c r="A57" s="8" t="s">
        <v>141</v>
      </c>
      <c r="B57" s="8">
        <v>116</v>
      </c>
    </row>
    <row r="58" spans="1:2" x14ac:dyDescent="0.25">
      <c r="A58" s="8" t="s">
        <v>142</v>
      </c>
      <c r="B58" s="8">
        <v>127</v>
      </c>
    </row>
    <row r="59" spans="1:2" x14ac:dyDescent="0.25">
      <c r="A59" s="8" t="s">
        <v>143</v>
      </c>
      <c r="B59" s="8">
        <v>114</v>
      </c>
    </row>
    <row r="60" spans="1:2" x14ac:dyDescent="0.25">
      <c r="A60" s="8" t="s">
        <v>144</v>
      </c>
      <c r="B60" s="8">
        <v>125</v>
      </c>
    </row>
    <row r="61" spans="1:2" x14ac:dyDescent="0.25">
      <c r="A61" s="8" t="s">
        <v>145</v>
      </c>
      <c r="B61" s="8">
        <v>67</v>
      </c>
    </row>
    <row r="62" spans="1:2" x14ac:dyDescent="0.25">
      <c r="A62" s="8" t="s">
        <v>146</v>
      </c>
      <c r="B62" s="8">
        <v>91</v>
      </c>
    </row>
    <row r="63" spans="1:2" x14ac:dyDescent="0.25">
      <c r="A63" s="8" t="s">
        <v>147</v>
      </c>
      <c r="B63" s="8">
        <v>139</v>
      </c>
    </row>
    <row r="64" spans="1:2" x14ac:dyDescent="0.25">
      <c r="A64" s="8" t="s">
        <v>148</v>
      </c>
      <c r="B64" s="8">
        <v>232</v>
      </c>
    </row>
    <row r="65" spans="1:2" x14ac:dyDescent="0.25">
      <c r="A65" s="8" t="s">
        <v>149</v>
      </c>
      <c r="B65" s="8">
        <v>165</v>
      </c>
    </row>
    <row r="66" spans="1:2" x14ac:dyDescent="0.25">
      <c r="A66" s="8" t="s">
        <v>150</v>
      </c>
      <c r="B66" s="8">
        <v>185</v>
      </c>
    </row>
    <row r="67" spans="1:2" x14ac:dyDescent="0.25">
      <c r="A67" s="8" t="s">
        <v>151</v>
      </c>
      <c r="B67" s="8">
        <v>148</v>
      </c>
    </row>
    <row r="68" spans="1:2" x14ac:dyDescent="0.25">
      <c r="A68" s="8" t="s">
        <v>152</v>
      </c>
      <c r="B68" s="8">
        <v>84</v>
      </c>
    </row>
    <row r="69" spans="1:2" x14ac:dyDescent="0.25">
      <c r="A69" s="8" t="s">
        <v>153</v>
      </c>
      <c r="B69" s="8">
        <v>74</v>
      </c>
    </row>
    <row r="70" spans="1:2" x14ac:dyDescent="0.25">
      <c r="A70" s="8" t="s">
        <v>154</v>
      </c>
      <c r="B70" s="8">
        <v>163</v>
      </c>
    </row>
    <row r="71" spans="1:2" x14ac:dyDescent="0.25">
      <c r="A71" s="8" t="s">
        <v>155</v>
      </c>
      <c r="B71" s="8">
        <v>159</v>
      </c>
    </row>
    <row r="72" spans="1:2" x14ac:dyDescent="0.25">
      <c r="A72" s="8" t="s">
        <v>156</v>
      </c>
      <c r="B72" s="8">
        <v>178</v>
      </c>
    </row>
    <row r="73" spans="1:2" x14ac:dyDescent="0.25">
      <c r="A73" s="8" t="s">
        <v>157</v>
      </c>
      <c r="B73" s="8">
        <v>126</v>
      </c>
    </row>
    <row r="74" spans="1:2" x14ac:dyDescent="0.25">
      <c r="A74" s="8" t="s">
        <v>158</v>
      </c>
      <c r="B74" s="8">
        <v>111</v>
      </c>
    </row>
    <row r="75" spans="1:2" x14ac:dyDescent="0.25">
      <c r="A75" s="8" t="s">
        <v>159</v>
      </c>
      <c r="B75" s="8">
        <v>95</v>
      </c>
    </row>
    <row r="76" spans="1:2" x14ac:dyDescent="0.25">
      <c r="A76" s="8" t="s">
        <v>160</v>
      </c>
      <c r="B76" s="8">
        <v>85</v>
      </c>
    </row>
    <row r="77" spans="1:2" x14ac:dyDescent="0.25">
      <c r="A77" s="8" t="s">
        <v>161</v>
      </c>
      <c r="B77" s="8">
        <v>150</v>
      </c>
    </row>
    <row r="78" spans="1:2" x14ac:dyDescent="0.25">
      <c r="A78" s="8" t="s">
        <v>162</v>
      </c>
      <c r="B78" s="8">
        <v>149</v>
      </c>
    </row>
    <row r="79" spans="1:2" x14ac:dyDescent="0.25">
      <c r="A79" s="8" t="s">
        <v>163</v>
      </c>
      <c r="B79" s="8">
        <v>139</v>
      </c>
    </row>
    <row r="80" spans="1:2" x14ac:dyDescent="0.25">
      <c r="A80" s="8" t="s">
        <v>164</v>
      </c>
      <c r="B80" s="8">
        <v>111</v>
      </c>
    </row>
    <row r="81" spans="1:2" x14ac:dyDescent="0.25">
      <c r="A81" s="8" t="s">
        <v>165</v>
      </c>
      <c r="B81" s="8">
        <v>124</v>
      </c>
    </row>
    <row r="82" spans="1:2" x14ac:dyDescent="0.25">
      <c r="A82" s="8" t="s">
        <v>166</v>
      </c>
      <c r="B82" s="8">
        <v>91</v>
      </c>
    </row>
    <row r="83" spans="1:2" x14ac:dyDescent="0.25">
      <c r="A83" s="8" t="s">
        <v>167</v>
      </c>
      <c r="B83" s="8">
        <v>77</v>
      </c>
    </row>
    <row r="84" spans="1:2" x14ac:dyDescent="0.25">
      <c r="A84" s="8" t="s">
        <v>168</v>
      </c>
      <c r="B84" s="8">
        <v>122</v>
      </c>
    </row>
    <row r="85" spans="1:2" x14ac:dyDescent="0.25">
      <c r="A85" s="8" t="s">
        <v>169</v>
      </c>
      <c r="B85" s="8">
        <v>115</v>
      </c>
    </row>
    <row r="86" spans="1:2" x14ac:dyDescent="0.25">
      <c r="A86" s="8" t="s">
        <v>170</v>
      </c>
      <c r="B86" s="8">
        <v>125</v>
      </c>
    </row>
    <row r="87" spans="1:2" x14ac:dyDescent="0.25">
      <c r="A87" s="8" t="s">
        <v>171</v>
      </c>
      <c r="B87" s="8">
        <v>110</v>
      </c>
    </row>
    <row r="88" spans="1:2" x14ac:dyDescent="0.25">
      <c r="A88" s="8" t="s">
        <v>172</v>
      </c>
      <c r="B88" s="8">
        <v>112</v>
      </c>
    </row>
    <row r="89" spans="1:2" x14ac:dyDescent="0.25">
      <c r="A89" s="8" t="s">
        <v>173</v>
      </c>
      <c r="B89" s="8">
        <v>76</v>
      </c>
    </row>
    <row r="90" spans="1:2" x14ac:dyDescent="0.25">
      <c r="A90" s="8" t="s">
        <v>174</v>
      </c>
      <c r="B90" s="8">
        <v>74</v>
      </c>
    </row>
    <row r="91" spans="1:2" x14ac:dyDescent="0.25">
      <c r="A91" s="8" t="s">
        <v>175</v>
      </c>
      <c r="B91" s="8">
        <v>107</v>
      </c>
    </row>
    <row r="92" spans="1:2" x14ac:dyDescent="0.25">
      <c r="A92" s="8" t="s">
        <v>176</v>
      </c>
      <c r="B92" s="8">
        <v>134</v>
      </c>
    </row>
    <row r="93" spans="1:2" x14ac:dyDescent="0.25">
      <c r="A93" s="8" t="s">
        <v>177</v>
      </c>
      <c r="B93" s="8">
        <v>115</v>
      </c>
    </row>
    <row r="94" spans="1:2" x14ac:dyDescent="0.25">
      <c r="A94" s="8" t="s">
        <v>178</v>
      </c>
      <c r="B94" s="8">
        <v>122</v>
      </c>
    </row>
    <row r="95" spans="1:2" x14ac:dyDescent="0.25">
      <c r="A95" s="8" t="s">
        <v>179</v>
      </c>
      <c r="B95" s="8">
        <v>108</v>
      </c>
    </row>
    <row r="96" spans="1:2" x14ac:dyDescent="0.25">
      <c r="A96" s="8" t="s">
        <v>180</v>
      </c>
      <c r="B96" s="8">
        <v>74</v>
      </c>
    </row>
    <row r="97" spans="1:2" x14ac:dyDescent="0.25">
      <c r="A97" s="8" t="s">
        <v>181</v>
      </c>
      <c r="B97" s="8">
        <v>73</v>
      </c>
    </row>
    <row r="98" spans="1:2" x14ac:dyDescent="0.25">
      <c r="A98" s="8" t="s">
        <v>182</v>
      </c>
      <c r="B98" s="8">
        <v>111</v>
      </c>
    </row>
    <row r="99" spans="1:2" x14ac:dyDescent="0.25">
      <c r="A99" s="8" t="s">
        <v>183</v>
      </c>
      <c r="B99" s="8">
        <v>103</v>
      </c>
    </row>
    <row r="100" spans="1:2" x14ac:dyDescent="0.25">
      <c r="A100" s="8" t="s">
        <v>184</v>
      </c>
      <c r="B100" s="8">
        <v>98</v>
      </c>
    </row>
    <row r="101" spans="1:2" x14ac:dyDescent="0.25">
      <c r="A101" s="8" t="s">
        <v>185</v>
      </c>
      <c r="B101" s="8">
        <v>97</v>
      </c>
    </row>
    <row r="102" spans="1:2" x14ac:dyDescent="0.25">
      <c r="A102" s="8" t="s">
        <v>186</v>
      </c>
      <c r="B102" s="8">
        <v>77</v>
      </c>
    </row>
    <row r="103" spans="1:2" x14ac:dyDescent="0.25">
      <c r="A103" s="8" t="s">
        <v>187</v>
      </c>
      <c r="B103" s="8">
        <v>67</v>
      </c>
    </row>
    <row r="104" spans="1:2" x14ac:dyDescent="0.25">
      <c r="A104" t="s">
        <v>188</v>
      </c>
      <c r="B104">
        <v>64</v>
      </c>
    </row>
    <row r="105" spans="1:2" x14ac:dyDescent="0.25">
      <c r="A105" t="s">
        <v>189</v>
      </c>
      <c r="B105">
        <v>59</v>
      </c>
    </row>
    <row r="106" spans="1:2" x14ac:dyDescent="0.25">
      <c r="A106" t="s">
        <v>190</v>
      </c>
      <c r="B106">
        <v>91</v>
      </c>
    </row>
    <row r="107" spans="1:2" x14ac:dyDescent="0.25">
      <c r="A107" t="s">
        <v>191</v>
      </c>
      <c r="B107">
        <v>108</v>
      </c>
    </row>
    <row r="108" spans="1:2" x14ac:dyDescent="0.25">
      <c r="A108" t="s">
        <v>192</v>
      </c>
      <c r="B108">
        <v>107</v>
      </c>
    </row>
    <row r="109" spans="1:2" x14ac:dyDescent="0.25">
      <c r="A109" t="s">
        <v>193</v>
      </c>
      <c r="B109">
        <v>83</v>
      </c>
    </row>
    <row r="110" spans="1:2" x14ac:dyDescent="0.25">
      <c r="A110" t="s">
        <v>194</v>
      </c>
      <c r="B110">
        <v>65</v>
      </c>
    </row>
    <row r="111" spans="1:2" x14ac:dyDescent="0.25">
      <c r="A111" t="s">
        <v>195</v>
      </c>
      <c r="B111">
        <v>59</v>
      </c>
    </row>
    <row r="112" spans="1:2" x14ac:dyDescent="0.25">
      <c r="A112" t="s">
        <v>196</v>
      </c>
      <c r="B112">
        <v>85</v>
      </c>
    </row>
    <row r="113" spans="1:2" x14ac:dyDescent="0.25">
      <c r="A113" t="s">
        <v>197</v>
      </c>
      <c r="B113">
        <v>91</v>
      </c>
    </row>
    <row r="114" spans="1:2" x14ac:dyDescent="0.25">
      <c r="A114" t="s">
        <v>198</v>
      </c>
      <c r="B114">
        <v>102</v>
      </c>
    </row>
    <row r="115" spans="1:2" x14ac:dyDescent="0.25">
      <c r="A115" t="s">
        <v>199</v>
      </c>
      <c r="B115">
        <v>95</v>
      </c>
    </row>
    <row r="116" spans="1:2" x14ac:dyDescent="0.25">
      <c r="A116" t="s">
        <v>200</v>
      </c>
      <c r="B116">
        <v>81</v>
      </c>
    </row>
    <row r="117" spans="1:2" x14ac:dyDescent="0.25">
      <c r="A117" t="s">
        <v>201</v>
      </c>
      <c r="B117">
        <v>49</v>
      </c>
    </row>
    <row r="118" spans="1:2" x14ac:dyDescent="0.25">
      <c r="A118" t="s">
        <v>202</v>
      </c>
      <c r="B118">
        <v>57</v>
      </c>
    </row>
    <row r="119" spans="1:2" x14ac:dyDescent="0.25">
      <c r="A119" t="s">
        <v>203</v>
      </c>
      <c r="B119">
        <v>95</v>
      </c>
    </row>
    <row r="120" spans="1:2" x14ac:dyDescent="0.25">
      <c r="A120" t="s">
        <v>204</v>
      </c>
      <c r="B120">
        <v>98</v>
      </c>
    </row>
    <row r="121" spans="1:2" x14ac:dyDescent="0.25">
      <c r="A121" t="s">
        <v>205</v>
      </c>
      <c r="B121">
        <v>105</v>
      </c>
    </row>
    <row r="122" spans="1:2" x14ac:dyDescent="0.25">
      <c r="A122" t="s">
        <v>206</v>
      </c>
      <c r="B122">
        <v>81</v>
      </c>
    </row>
    <row r="123" spans="1:2" x14ac:dyDescent="0.25">
      <c r="A123" t="s">
        <v>207</v>
      </c>
      <c r="B123">
        <v>77</v>
      </c>
    </row>
    <row r="124" spans="1:2" x14ac:dyDescent="0.25">
      <c r="A124" t="s">
        <v>208</v>
      </c>
      <c r="B124">
        <v>50</v>
      </c>
    </row>
    <row r="125" spans="1:2" x14ac:dyDescent="0.25">
      <c r="A125" t="s">
        <v>209</v>
      </c>
      <c r="B125">
        <v>52</v>
      </c>
    </row>
    <row r="126" spans="1:2" x14ac:dyDescent="0.25">
      <c r="A126" t="s">
        <v>210</v>
      </c>
      <c r="B126">
        <v>84</v>
      </c>
    </row>
    <row r="127" spans="1:2" x14ac:dyDescent="0.25">
      <c r="A127" t="s">
        <v>211</v>
      </c>
      <c r="B127">
        <v>137</v>
      </c>
    </row>
    <row r="128" spans="1:2" x14ac:dyDescent="0.25">
      <c r="A128" t="s">
        <v>212</v>
      </c>
      <c r="B128">
        <v>122</v>
      </c>
    </row>
    <row r="129" spans="1:2" x14ac:dyDescent="0.25">
      <c r="A129" t="s">
        <v>213</v>
      </c>
      <c r="B129">
        <v>103</v>
      </c>
    </row>
    <row r="130" spans="1:2" x14ac:dyDescent="0.25">
      <c r="A130" t="s">
        <v>214</v>
      </c>
      <c r="B130">
        <v>98</v>
      </c>
    </row>
    <row r="131" spans="1:2" x14ac:dyDescent="0.25">
      <c r="A131" t="s">
        <v>215</v>
      </c>
      <c r="B131">
        <v>56</v>
      </c>
    </row>
    <row r="132" spans="1:2" x14ac:dyDescent="0.25">
      <c r="A132" t="s">
        <v>216</v>
      </c>
      <c r="B132">
        <v>59</v>
      </c>
    </row>
    <row r="133" spans="1:2" x14ac:dyDescent="0.25">
      <c r="A133" t="s">
        <v>217</v>
      </c>
      <c r="B133">
        <v>94</v>
      </c>
    </row>
    <row r="134" spans="1:2" x14ac:dyDescent="0.25">
      <c r="A134" t="s">
        <v>218</v>
      </c>
      <c r="B134">
        <v>111</v>
      </c>
    </row>
    <row r="135" spans="1:2" x14ac:dyDescent="0.25">
      <c r="A135" t="s">
        <v>219</v>
      </c>
      <c r="B135">
        <v>98</v>
      </c>
    </row>
    <row r="136" spans="1:2" x14ac:dyDescent="0.25">
      <c r="A136" t="s">
        <v>220</v>
      </c>
      <c r="B136">
        <v>105</v>
      </c>
    </row>
    <row r="137" spans="1:2" x14ac:dyDescent="0.25">
      <c r="A137" t="s">
        <v>221</v>
      </c>
      <c r="B137">
        <v>86</v>
      </c>
    </row>
    <row r="138" spans="1:2" x14ac:dyDescent="0.25">
      <c r="A138" t="s">
        <v>222</v>
      </c>
      <c r="B138">
        <v>58</v>
      </c>
    </row>
    <row r="139" spans="1:2" x14ac:dyDescent="0.25">
      <c r="A139" t="s">
        <v>223</v>
      </c>
      <c r="B139">
        <v>51</v>
      </c>
    </row>
    <row r="140" spans="1:2" x14ac:dyDescent="0.25">
      <c r="A140" t="s">
        <v>224</v>
      </c>
      <c r="B140">
        <v>91</v>
      </c>
    </row>
    <row r="141" spans="1:2" x14ac:dyDescent="0.25">
      <c r="A141" t="s">
        <v>225</v>
      </c>
      <c r="B141">
        <v>87</v>
      </c>
    </row>
    <row r="142" spans="1:2" x14ac:dyDescent="0.25">
      <c r="A142" t="s">
        <v>226</v>
      </c>
      <c r="B142">
        <v>84</v>
      </c>
    </row>
    <row r="143" spans="1:2" x14ac:dyDescent="0.25">
      <c r="A143" t="s">
        <v>227</v>
      </c>
      <c r="B143">
        <v>99</v>
      </c>
    </row>
    <row r="144" spans="1:2" x14ac:dyDescent="0.25">
      <c r="A144" t="s">
        <v>228</v>
      </c>
      <c r="B144">
        <v>96</v>
      </c>
    </row>
    <row r="145" spans="1:2" x14ac:dyDescent="0.25">
      <c r="A145" t="s">
        <v>229</v>
      </c>
      <c r="B145">
        <v>53</v>
      </c>
    </row>
    <row r="146" spans="1:2" x14ac:dyDescent="0.25">
      <c r="A146" t="s">
        <v>230</v>
      </c>
      <c r="B146">
        <v>51</v>
      </c>
    </row>
    <row r="147" spans="1:2" x14ac:dyDescent="0.25">
      <c r="A147" t="s">
        <v>231</v>
      </c>
      <c r="B147">
        <v>88</v>
      </c>
    </row>
    <row r="148" spans="1:2" x14ac:dyDescent="0.25">
      <c r="A148" t="s">
        <v>232</v>
      </c>
      <c r="B148">
        <v>81</v>
      </c>
    </row>
    <row r="149" spans="1:2" x14ac:dyDescent="0.25">
      <c r="A149" t="s">
        <v>233</v>
      </c>
      <c r="B149">
        <v>101</v>
      </c>
    </row>
    <row r="150" spans="1:2" x14ac:dyDescent="0.25">
      <c r="A150" t="s">
        <v>234</v>
      </c>
      <c r="B150">
        <v>88</v>
      </c>
    </row>
    <row r="151" spans="1:2" x14ac:dyDescent="0.25">
      <c r="A151" t="s">
        <v>235</v>
      </c>
      <c r="B151">
        <v>103</v>
      </c>
    </row>
    <row r="152" spans="1:2" x14ac:dyDescent="0.25">
      <c r="A152" t="s">
        <v>236</v>
      </c>
      <c r="B152">
        <v>46</v>
      </c>
    </row>
    <row r="153" spans="1:2" x14ac:dyDescent="0.25">
      <c r="A153" t="s">
        <v>237</v>
      </c>
      <c r="B153">
        <v>59</v>
      </c>
    </row>
    <row r="154" spans="1:2" x14ac:dyDescent="0.25">
      <c r="A154" t="s">
        <v>238</v>
      </c>
      <c r="B154">
        <v>86</v>
      </c>
    </row>
    <row r="155" spans="1:2" x14ac:dyDescent="0.25">
      <c r="A155" t="s">
        <v>239</v>
      </c>
      <c r="B155">
        <v>92</v>
      </c>
    </row>
    <row r="156" spans="1:2" x14ac:dyDescent="0.25">
      <c r="A156" t="s">
        <v>240</v>
      </c>
      <c r="B156">
        <v>101</v>
      </c>
    </row>
    <row r="157" spans="1:2" x14ac:dyDescent="0.25">
      <c r="A157" t="s">
        <v>241</v>
      </c>
      <c r="B157">
        <v>94</v>
      </c>
    </row>
    <row r="158" spans="1:2" x14ac:dyDescent="0.25">
      <c r="A158" t="s">
        <v>242</v>
      </c>
      <c r="B158">
        <v>85</v>
      </c>
    </row>
    <row r="159" spans="1:2" x14ac:dyDescent="0.25">
      <c r="A159" t="s">
        <v>243</v>
      </c>
      <c r="B159">
        <v>53</v>
      </c>
    </row>
    <row r="160" spans="1:2" x14ac:dyDescent="0.25">
      <c r="A160" t="s">
        <v>244</v>
      </c>
      <c r="B160">
        <v>47</v>
      </c>
    </row>
    <row r="161" spans="1:2" x14ac:dyDescent="0.25">
      <c r="A161" t="s">
        <v>245</v>
      </c>
      <c r="B161">
        <v>91</v>
      </c>
    </row>
    <row r="162" spans="1:2" x14ac:dyDescent="0.25">
      <c r="A162" t="s">
        <v>246</v>
      </c>
      <c r="B162">
        <v>99</v>
      </c>
    </row>
    <row r="163" spans="1:2" x14ac:dyDescent="0.25">
      <c r="A163" t="s">
        <v>247</v>
      </c>
      <c r="B163">
        <v>95</v>
      </c>
    </row>
    <row r="164" spans="1:2" x14ac:dyDescent="0.25">
      <c r="A164" t="s">
        <v>248</v>
      </c>
      <c r="B164">
        <v>89</v>
      </c>
    </row>
    <row r="165" spans="1:2" x14ac:dyDescent="0.25">
      <c r="A165" t="s">
        <v>249</v>
      </c>
      <c r="B165">
        <v>83</v>
      </c>
    </row>
    <row r="166" spans="1:2" x14ac:dyDescent="0.25">
      <c r="A166" t="s">
        <v>250</v>
      </c>
      <c r="B166">
        <v>47</v>
      </c>
    </row>
    <row r="167" spans="1:2" x14ac:dyDescent="0.25">
      <c r="A167" t="s">
        <v>251</v>
      </c>
      <c r="B167">
        <v>39</v>
      </c>
    </row>
    <row r="168" spans="1:2" x14ac:dyDescent="0.25">
      <c r="A168" t="s">
        <v>252</v>
      </c>
      <c r="B168">
        <v>84</v>
      </c>
    </row>
    <row r="169" spans="1:2" x14ac:dyDescent="0.25">
      <c r="A169" t="s">
        <v>253</v>
      </c>
      <c r="B169">
        <v>90</v>
      </c>
    </row>
    <row r="170" spans="1:2" x14ac:dyDescent="0.25">
      <c r="A170" t="s">
        <v>254</v>
      </c>
      <c r="B170">
        <v>94</v>
      </c>
    </row>
    <row r="171" spans="1:2" x14ac:dyDescent="0.25">
      <c r="A171" t="s">
        <v>255</v>
      </c>
      <c r="B171">
        <v>93</v>
      </c>
    </row>
    <row r="172" spans="1:2" x14ac:dyDescent="0.25">
      <c r="A172" t="s">
        <v>256</v>
      </c>
      <c r="B172">
        <v>86</v>
      </c>
    </row>
    <row r="173" spans="1:2" x14ac:dyDescent="0.25">
      <c r="A173" t="s">
        <v>257</v>
      </c>
      <c r="B173">
        <v>51</v>
      </c>
    </row>
    <row r="174" spans="1:2" x14ac:dyDescent="0.25">
      <c r="A174" t="s">
        <v>258</v>
      </c>
      <c r="B174">
        <v>48</v>
      </c>
    </row>
    <row r="175" spans="1:2" x14ac:dyDescent="0.25">
      <c r="A175" t="s">
        <v>259</v>
      </c>
      <c r="B175">
        <v>84</v>
      </c>
    </row>
    <row r="176" spans="1:2" x14ac:dyDescent="0.25">
      <c r="A176" t="s">
        <v>260</v>
      </c>
      <c r="B176">
        <v>91</v>
      </c>
    </row>
    <row r="177" spans="1:2" x14ac:dyDescent="0.25">
      <c r="A177" t="s">
        <v>261</v>
      </c>
      <c r="B177">
        <v>103</v>
      </c>
    </row>
    <row r="178" spans="1:2" x14ac:dyDescent="0.25">
      <c r="A178" t="s">
        <v>262</v>
      </c>
      <c r="B178">
        <v>96</v>
      </c>
    </row>
    <row r="179" spans="1:2" x14ac:dyDescent="0.25">
      <c r="A179" t="s">
        <v>263</v>
      </c>
      <c r="B179">
        <v>74</v>
      </c>
    </row>
    <row r="180" spans="1:2" x14ac:dyDescent="0.25">
      <c r="A180" t="s">
        <v>264</v>
      </c>
      <c r="B180">
        <v>47</v>
      </c>
    </row>
    <row r="181" spans="1:2" x14ac:dyDescent="0.25">
      <c r="A181" t="s">
        <v>265</v>
      </c>
      <c r="B181">
        <v>52</v>
      </c>
    </row>
    <row r="182" spans="1:2" x14ac:dyDescent="0.25">
      <c r="A182" t="s">
        <v>266</v>
      </c>
      <c r="B182">
        <v>94</v>
      </c>
    </row>
    <row r="183" spans="1:2" x14ac:dyDescent="0.25">
      <c r="A183" t="s">
        <v>267</v>
      </c>
      <c r="B183">
        <v>91</v>
      </c>
    </row>
    <row r="184" spans="1:2" x14ac:dyDescent="0.25">
      <c r="A184" t="s">
        <v>268</v>
      </c>
      <c r="B184">
        <v>116</v>
      </c>
    </row>
    <row r="185" spans="1:2" x14ac:dyDescent="0.25">
      <c r="A185" t="s">
        <v>269</v>
      </c>
      <c r="B185">
        <v>74</v>
      </c>
    </row>
    <row r="186" spans="1:2" x14ac:dyDescent="0.25">
      <c r="A186" t="s">
        <v>270</v>
      </c>
      <c r="B186">
        <v>80</v>
      </c>
    </row>
    <row r="187" spans="1:2" x14ac:dyDescent="0.25">
      <c r="A187" t="s">
        <v>271</v>
      </c>
      <c r="B187">
        <v>51</v>
      </c>
    </row>
    <row r="188" spans="1:2" x14ac:dyDescent="0.25">
      <c r="A188" t="s">
        <v>272</v>
      </c>
      <c r="B188">
        <v>58</v>
      </c>
    </row>
    <row r="189" spans="1:2" x14ac:dyDescent="0.25">
      <c r="A189" t="s">
        <v>273</v>
      </c>
      <c r="B189">
        <v>75</v>
      </c>
    </row>
    <row r="190" spans="1:2" x14ac:dyDescent="0.25">
      <c r="A190" t="s">
        <v>274</v>
      </c>
      <c r="B190">
        <v>131</v>
      </c>
    </row>
    <row r="191" spans="1:2" x14ac:dyDescent="0.25">
      <c r="A191" t="s">
        <v>275</v>
      </c>
      <c r="B191">
        <v>106</v>
      </c>
    </row>
    <row r="192" spans="1:2" x14ac:dyDescent="0.25">
      <c r="A192" t="s">
        <v>276</v>
      </c>
      <c r="B192">
        <v>56</v>
      </c>
    </row>
    <row r="193" spans="1:2" x14ac:dyDescent="0.25">
      <c r="A193" t="s">
        <v>277</v>
      </c>
      <c r="B193">
        <v>57</v>
      </c>
    </row>
    <row r="194" spans="1:2" x14ac:dyDescent="0.25">
      <c r="A194" t="s">
        <v>278</v>
      </c>
      <c r="B194">
        <v>53</v>
      </c>
    </row>
    <row r="195" spans="1:2" x14ac:dyDescent="0.25">
      <c r="A195" t="s">
        <v>279</v>
      </c>
      <c r="B195">
        <v>58</v>
      </c>
    </row>
    <row r="196" spans="1:2" x14ac:dyDescent="0.25">
      <c r="A196" t="s">
        <v>280</v>
      </c>
      <c r="B196">
        <v>78</v>
      </c>
    </row>
    <row r="197" spans="1:2" x14ac:dyDescent="0.25">
      <c r="A197" t="s">
        <v>281</v>
      </c>
      <c r="B197">
        <v>102</v>
      </c>
    </row>
    <row r="198" spans="1:2" x14ac:dyDescent="0.25">
      <c r="A198" t="s">
        <v>282</v>
      </c>
      <c r="B198">
        <v>93</v>
      </c>
    </row>
    <row r="199" spans="1:2" x14ac:dyDescent="0.25">
      <c r="A199" t="s">
        <v>283</v>
      </c>
      <c r="B199">
        <v>82</v>
      </c>
    </row>
    <row r="200" spans="1:2" x14ac:dyDescent="0.25">
      <c r="A200" t="s">
        <v>284</v>
      </c>
      <c r="B200">
        <v>83</v>
      </c>
    </row>
    <row r="201" spans="1:2" x14ac:dyDescent="0.25">
      <c r="A201" t="s">
        <v>285</v>
      </c>
      <c r="B201">
        <v>53</v>
      </c>
    </row>
    <row r="202" spans="1:2" x14ac:dyDescent="0.25">
      <c r="A202" t="s">
        <v>286</v>
      </c>
      <c r="B202">
        <v>52</v>
      </c>
    </row>
    <row r="203" spans="1:2" x14ac:dyDescent="0.25">
      <c r="A203" t="s">
        <v>287</v>
      </c>
      <c r="B203">
        <v>96</v>
      </c>
    </row>
    <row r="204" spans="1:2" x14ac:dyDescent="0.25">
      <c r="A204" t="s">
        <v>288</v>
      </c>
      <c r="B204">
        <v>85</v>
      </c>
    </row>
    <row r="205" spans="1:2" x14ac:dyDescent="0.25">
      <c r="A205" t="s">
        <v>289</v>
      </c>
      <c r="B205">
        <v>86</v>
      </c>
    </row>
    <row r="206" spans="1:2" x14ac:dyDescent="0.25">
      <c r="A206" t="s">
        <v>290</v>
      </c>
      <c r="B206">
        <v>98</v>
      </c>
    </row>
    <row r="207" spans="1:2" x14ac:dyDescent="0.25">
      <c r="A207" t="s">
        <v>291</v>
      </c>
      <c r="B207">
        <v>84</v>
      </c>
    </row>
    <row r="208" spans="1:2" x14ac:dyDescent="0.25">
      <c r="A208" t="s">
        <v>292</v>
      </c>
      <c r="B208">
        <v>44</v>
      </c>
    </row>
    <row r="209" spans="1:2" x14ac:dyDescent="0.25">
      <c r="A209" t="s">
        <v>293</v>
      </c>
      <c r="B209">
        <v>58</v>
      </c>
    </row>
    <row r="210" spans="1:2" x14ac:dyDescent="0.25">
      <c r="A210" t="s">
        <v>294</v>
      </c>
      <c r="B210">
        <v>81</v>
      </c>
    </row>
    <row r="211" spans="1:2" x14ac:dyDescent="0.25">
      <c r="A211" t="s">
        <v>295</v>
      </c>
      <c r="B211">
        <v>117</v>
      </c>
    </row>
    <row r="212" spans="1:2" x14ac:dyDescent="0.25">
      <c r="A212" t="s">
        <v>296</v>
      </c>
      <c r="B212">
        <v>81</v>
      </c>
    </row>
    <row r="213" spans="1:2" x14ac:dyDescent="0.25">
      <c r="A213" t="s">
        <v>297</v>
      </c>
      <c r="B213">
        <v>111</v>
      </c>
    </row>
    <row r="214" spans="1:2" x14ac:dyDescent="0.25">
      <c r="A214" t="s">
        <v>298</v>
      </c>
      <c r="B214">
        <v>81</v>
      </c>
    </row>
    <row r="215" spans="1:2" x14ac:dyDescent="0.25">
      <c r="A215" t="s">
        <v>299</v>
      </c>
      <c r="B215">
        <v>62</v>
      </c>
    </row>
    <row r="216" spans="1:2" x14ac:dyDescent="0.25">
      <c r="A216" t="s">
        <v>300</v>
      </c>
      <c r="B216">
        <v>49</v>
      </c>
    </row>
    <row r="217" spans="1:2" x14ac:dyDescent="0.25">
      <c r="A217" t="s">
        <v>301</v>
      </c>
      <c r="B217">
        <v>70</v>
      </c>
    </row>
    <row r="218" spans="1:2" x14ac:dyDescent="0.25">
      <c r="A218" t="s">
        <v>302</v>
      </c>
      <c r="B218">
        <v>67</v>
      </c>
    </row>
    <row r="219" spans="1:2" x14ac:dyDescent="0.25">
      <c r="A219" t="s">
        <v>303</v>
      </c>
      <c r="B219">
        <v>57</v>
      </c>
    </row>
    <row r="220" spans="1:2" x14ac:dyDescent="0.25">
      <c r="A220" t="s">
        <v>304</v>
      </c>
      <c r="B220">
        <v>53</v>
      </c>
    </row>
    <row r="221" spans="1:2" x14ac:dyDescent="0.25">
      <c r="A221" t="s">
        <v>305</v>
      </c>
      <c r="B221">
        <v>41</v>
      </c>
    </row>
    <row r="222" spans="1:2" x14ac:dyDescent="0.25">
      <c r="A222" t="s">
        <v>306</v>
      </c>
      <c r="B222">
        <v>46</v>
      </c>
    </row>
    <row r="223" spans="1:2" x14ac:dyDescent="0.25">
      <c r="A223" t="s">
        <v>307</v>
      </c>
      <c r="B223">
        <v>53</v>
      </c>
    </row>
    <row r="224" spans="1:2" x14ac:dyDescent="0.25">
      <c r="A224" t="s">
        <v>308</v>
      </c>
      <c r="B224">
        <v>74</v>
      </c>
    </row>
    <row r="225" spans="1:2" x14ac:dyDescent="0.25">
      <c r="A225" t="s">
        <v>309</v>
      </c>
      <c r="B225">
        <v>55</v>
      </c>
    </row>
    <row r="226" spans="1:2" x14ac:dyDescent="0.25">
      <c r="A226" t="s">
        <v>310</v>
      </c>
      <c r="B226">
        <v>53</v>
      </c>
    </row>
    <row r="227" spans="1:2" x14ac:dyDescent="0.25">
      <c r="A227" t="s">
        <v>311</v>
      </c>
      <c r="B227">
        <v>53</v>
      </c>
    </row>
    <row r="228" spans="1:2" x14ac:dyDescent="0.25">
      <c r="A228" t="s">
        <v>312</v>
      </c>
      <c r="B228">
        <v>49</v>
      </c>
    </row>
    <row r="229" spans="1:2" x14ac:dyDescent="0.25">
      <c r="A229" t="s">
        <v>313</v>
      </c>
      <c r="B229">
        <v>65</v>
      </c>
    </row>
    <row r="230" spans="1:2" x14ac:dyDescent="0.25">
      <c r="A230" t="s">
        <v>314</v>
      </c>
      <c r="B230">
        <v>50</v>
      </c>
    </row>
    <row r="231" spans="1:2" x14ac:dyDescent="0.25">
      <c r="A231" t="s">
        <v>315</v>
      </c>
      <c r="B231">
        <v>85</v>
      </c>
    </row>
    <row r="232" spans="1:2" x14ac:dyDescent="0.25">
      <c r="A232" t="s">
        <v>316</v>
      </c>
      <c r="B232">
        <v>84</v>
      </c>
    </row>
    <row r="233" spans="1:2" x14ac:dyDescent="0.25">
      <c r="A233" t="s">
        <v>317</v>
      </c>
      <c r="B233">
        <v>87</v>
      </c>
    </row>
    <row r="234" spans="1:2" x14ac:dyDescent="0.25">
      <c r="A234" t="s">
        <v>318</v>
      </c>
      <c r="B234">
        <v>105</v>
      </c>
    </row>
    <row r="235" spans="1:2" x14ac:dyDescent="0.25">
      <c r="A235" t="s">
        <v>319</v>
      </c>
      <c r="B235">
        <v>84</v>
      </c>
    </row>
    <row r="236" spans="1:2" x14ac:dyDescent="0.25">
      <c r="A236" t="s">
        <v>320</v>
      </c>
      <c r="B236">
        <v>52</v>
      </c>
    </row>
    <row r="237" spans="1:2" x14ac:dyDescent="0.25">
      <c r="A237" t="s">
        <v>321</v>
      </c>
      <c r="B237">
        <v>37</v>
      </c>
    </row>
    <row r="238" spans="1:2" x14ac:dyDescent="0.25">
      <c r="A238" t="s">
        <v>322</v>
      </c>
      <c r="B238">
        <v>96</v>
      </c>
    </row>
    <row r="239" spans="1:2" x14ac:dyDescent="0.25">
      <c r="A239" t="s">
        <v>323</v>
      </c>
      <c r="B239">
        <v>97</v>
      </c>
    </row>
    <row r="240" spans="1:2" x14ac:dyDescent="0.25">
      <c r="A240" t="s">
        <v>324</v>
      </c>
      <c r="B240">
        <v>92</v>
      </c>
    </row>
    <row r="241" spans="1:2" x14ac:dyDescent="0.25">
      <c r="A241" t="s">
        <v>325</v>
      </c>
      <c r="B241">
        <v>122</v>
      </c>
    </row>
    <row r="242" spans="1:2" x14ac:dyDescent="0.25">
      <c r="A242" t="s">
        <v>326</v>
      </c>
      <c r="B242">
        <v>106</v>
      </c>
    </row>
    <row r="243" spans="1:2" x14ac:dyDescent="0.25">
      <c r="A243" t="s">
        <v>327</v>
      </c>
      <c r="B243">
        <v>81</v>
      </c>
    </row>
    <row r="244" spans="1:2" x14ac:dyDescent="0.25">
      <c r="A244" t="s">
        <v>328</v>
      </c>
      <c r="B244">
        <v>67</v>
      </c>
    </row>
    <row r="245" spans="1:2" x14ac:dyDescent="0.25">
      <c r="A245" t="s">
        <v>329</v>
      </c>
      <c r="B245">
        <v>113</v>
      </c>
    </row>
    <row r="246" spans="1:2" x14ac:dyDescent="0.25">
      <c r="A246" t="s">
        <v>330</v>
      </c>
      <c r="B246">
        <v>108</v>
      </c>
    </row>
    <row r="247" spans="1:2" x14ac:dyDescent="0.25">
      <c r="A247" t="s">
        <v>331</v>
      </c>
      <c r="B247">
        <v>132</v>
      </c>
    </row>
    <row r="248" spans="1:2" x14ac:dyDescent="0.25">
      <c r="A248" t="s">
        <v>332</v>
      </c>
      <c r="B248">
        <v>135</v>
      </c>
    </row>
    <row r="249" spans="1:2" x14ac:dyDescent="0.25">
      <c r="A249" t="s">
        <v>333</v>
      </c>
      <c r="B249">
        <v>116</v>
      </c>
    </row>
    <row r="250" spans="1:2" x14ac:dyDescent="0.25">
      <c r="A250" t="s">
        <v>334</v>
      </c>
      <c r="B250">
        <v>124</v>
      </c>
    </row>
    <row r="251" spans="1:2" x14ac:dyDescent="0.25">
      <c r="A251" t="s">
        <v>335</v>
      </c>
      <c r="B251">
        <v>80</v>
      </c>
    </row>
    <row r="252" spans="1:2" x14ac:dyDescent="0.25">
      <c r="A252" t="s">
        <v>336</v>
      </c>
      <c r="B252">
        <v>141</v>
      </c>
    </row>
    <row r="253" spans="1:2" x14ac:dyDescent="0.25">
      <c r="A253" t="s">
        <v>337</v>
      </c>
      <c r="B253">
        <v>165</v>
      </c>
    </row>
    <row r="254" spans="1:2" x14ac:dyDescent="0.25">
      <c r="A254" t="s">
        <v>338</v>
      </c>
      <c r="B254">
        <v>165</v>
      </c>
    </row>
    <row r="255" spans="1:2" x14ac:dyDescent="0.25">
      <c r="A255" t="s">
        <v>339</v>
      </c>
      <c r="B255">
        <v>175</v>
      </c>
    </row>
    <row r="256" spans="1:2" x14ac:dyDescent="0.25">
      <c r="A256" t="s">
        <v>340</v>
      </c>
      <c r="B256">
        <v>135</v>
      </c>
    </row>
    <row r="257" spans="1:2" x14ac:dyDescent="0.25">
      <c r="A257" t="s">
        <v>341</v>
      </c>
      <c r="B257">
        <v>139</v>
      </c>
    </row>
    <row r="258" spans="1:2" x14ac:dyDescent="0.25">
      <c r="A258" t="s">
        <v>342</v>
      </c>
      <c r="B258">
        <v>145</v>
      </c>
    </row>
    <row r="259" spans="1:2" x14ac:dyDescent="0.25">
      <c r="A259" t="s">
        <v>343</v>
      </c>
      <c r="B259">
        <v>144</v>
      </c>
    </row>
    <row r="260" spans="1:2" x14ac:dyDescent="0.25">
      <c r="A260" t="s">
        <v>344</v>
      </c>
      <c r="B260">
        <v>186</v>
      </c>
    </row>
    <row r="261" spans="1:2" x14ac:dyDescent="0.25">
      <c r="A261" t="s">
        <v>345</v>
      </c>
      <c r="B261">
        <v>145</v>
      </c>
    </row>
    <row r="262" spans="1:2" x14ac:dyDescent="0.25">
      <c r="A262" t="s">
        <v>346</v>
      </c>
      <c r="B262">
        <v>173</v>
      </c>
    </row>
    <row r="263" spans="1:2" x14ac:dyDescent="0.25">
      <c r="A263" t="s">
        <v>347</v>
      </c>
      <c r="B263">
        <v>177</v>
      </c>
    </row>
    <row r="264" spans="1:2" x14ac:dyDescent="0.25">
      <c r="A264" t="s">
        <v>348</v>
      </c>
      <c r="B264">
        <v>237</v>
      </c>
    </row>
    <row r="265" spans="1:2" x14ac:dyDescent="0.25">
      <c r="A265" t="s">
        <v>349</v>
      </c>
      <c r="B265">
        <v>262</v>
      </c>
    </row>
    <row r="266" spans="1:2" x14ac:dyDescent="0.25">
      <c r="A266" t="s">
        <v>350</v>
      </c>
      <c r="B266">
        <v>319</v>
      </c>
    </row>
    <row r="267" spans="1:2" x14ac:dyDescent="0.25">
      <c r="A267" t="s">
        <v>351</v>
      </c>
      <c r="B267">
        <v>309</v>
      </c>
    </row>
    <row r="268" spans="1:2" x14ac:dyDescent="0.25">
      <c r="A268" t="s">
        <v>352</v>
      </c>
      <c r="B268">
        <v>330</v>
      </c>
    </row>
    <row r="269" spans="1:2" x14ac:dyDescent="0.25">
      <c r="A269" t="s">
        <v>353</v>
      </c>
      <c r="B269">
        <v>329</v>
      </c>
    </row>
    <row r="270" spans="1:2" x14ac:dyDescent="0.25">
      <c r="A270" t="s">
        <v>354</v>
      </c>
      <c r="B270">
        <v>361</v>
      </c>
    </row>
    <row r="271" spans="1:2" x14ac:dyDescent="0.25">
      <c r="A271" t="s">
        <v>355</v>
      </c>
      <c r="B271">
        <v>407</v>
      </c>
    </row>
    <row r="272" spans="1:2" x14ac:dyDescent="0.25">
      <c r="A272" t="s">
        <v>356</v>
      </c>
      <c r="B272">
        <v>392</v>
      </c>
    </row>
    <row r="273" spans="1:2" x14ac:dyDescent="0.25">
      <c r="A273" t="s">
        <v>357</v>
      </c>
      <c r="B273">
        <v>277</v>
      </c>
    </row>
    <row r="274" spans="1:2" x14ac:dyDescent="0.25">
      <c r="A274" t="s">
        <v>358</v>
      </c>
      <c r="B274">
        <v>276</v>
      </c>
    </row>
    <row r="275" spans="1:2" x14ac:dyDescent="0.25">
      <c r="A275" t="s">
        <v>359</v>
      </c>
      <c r="B275">
        <v>288</v>
      </c>
    </row>
    <row r="276" spans="1:2" x14ac:dyDescent="0.25">
      <c r="A276" t="s">
        <v>360</v>
      </c>
      <c r="B276">
        <v>216</v>
      </c>
    </row>
    <row r="277" spans="1:2" x14ac:dyDescent="0.25">
      <c r="A277" t="s">
        <v>361</v>
      </c>
      <c r="B277">
        <v>247</v>
      </c>
    </row>
    <row r="278" spans="1:2" x14ac:dyDescent="0.25">
      <c r="A278" t="s">
        <v>362</v>
      </c>
      <c r="B278">
        <v>317</v>
      </c>
    </row>
    <row r="279" spans="1:2" x14ac:dyDescent="0.25">
      <c r="A279" t="s">
        <v>363</v>
      </c>
      <c r="B279">
        <v>240</v>
      </c>
    </row>
    <row r="280" spans="1:2" x14ac:dyDescent="0.25">
      <c r="A280" t="s">
        <v>364</v>
      </c>
      <c r="B280">
        <v>307</v>
      </c>
    </row>
    <row r="281" spans="1:2" x14ac:dyDescent="0.25">
      <c r="A281" t="s">
        <v>365</v>
      </c>
      <c r="B281">
        <v>428</v>
      </c>
    </row>
    <row r="282" spans="1:2" x14ac:dyDescent="0.25">
      <c r="A282" t="s">
        <v>366</v>
      </c>
      <c r="B282">
        <v>248</v>
      </c>
    </row>
    <row r="283" spans="1:2" x14ac:dyDescent="0.25">
      <c r="A283" t="s">
        <v>367</v>
      </c>
      <c r="B283">
        <v>357</v>
      </c>
    </row>
    <row r="284" spans="1:2" x14ac:dyDescent="0.25">
      <c r="A284" t="s">
        <v>368</v>
      </c>
      <c r="B284">
        <v>375</v>
      </c>
    </row>
    <row r="285" spans="1:2" x14ac:dyDescent="0.25">
      <c r="A285" t="s">
        <v>369</v>
      </c>
      <c r="B285">
        <v>369</v>
      </c>
    </row>
    <row r="286" spans="1:2" x14ac:dyDescent="0.25">
      <c r="A286" t="s">
        <v>370</v>
      </c>
      <c r="B286">
        <v>538</v>
      </c>
    </row>
    <row r="287" spans="1:2" x14ac:dyDescent="0.25">
      <c r="A287" t="s">
        <v>371</v>
      </c>
      <c r="B287">
        <v>545</v>
      </c>
    </row>
    <row r="288" spans="1:2" x14ac:dyDescent="0.25">
      <c r="A288" t="s">
        <v>372</v>
      </c>
      <c r="B288">
        <v>448</v>
      </c>
    </row>
    <row r="289" spans="1:2" x14ac:dyDescent="0.25">
      <c r="A289" t="s">
        <v>373</v>
      </c>
      <c r="B289">
        <v>546</v>
      </c>
    </row>
    <row r="290" spans="1:2" x14ac:dyDescent="0.25">
      <c r="A290" t="s">
        <v>374</v>
      </c>
      <c r="B290">
        <v>624</v>
      </c>
    </row>
    <row r="291" spans="1:2" x14ac:dyDescent="0.25">
      <c r="A291" t="s">
        <v>375</v>
      </c>
      <c r="B291">
        <v>518</v>
      </c>
    </row>
    <row r="292" spans="1:2" x14ac:dyDescent="0.25">
      <c r="A292" t="s">
        <v>376</v>
      </c>
      <c r="B292">
        <v>507</v>
      </c>
    </row>
    <row r="293" spans="1:2" x14ac:dyDescent="0.25">
      <c r="A293" t="s">
        <v>377</v>
      </c>
      <c r="B293">
        <v>315</v>
      </c>
    </row>
    <row r="294" spans="1:2" x14ac:dyDescent="0.25">
      <c r="A294" t="s">
        <v>378</v>
      </c>
      <c r="B294">
        <v>664</v>
      </c>
    </row>
    <row r="295" spans="1:2" x14ac:dyDescent="0.25">
      <c r="A295" t="s">
        <v>379</v>
      </c>
      <c r="B295">
        <v>478</v>
      </c>
    </row>
    <row r="296" spans="1:2" x14ac:dyDescent="0.25">
      <c r="A296" t="s">
        <v>380</v>
      </c>
      <c r="B296">
        <v>189</v>
      </c>
    </row>
    <row r="297" spans="1:2" x14ac:dyDescent="0.25">
      <c r="A297" t="s">
        <v>381</v>
      </c>
      <c r="B297">
        <v>238</v>
      </c>
    </row>
    <row r="298" spans="1:2" x14ac:dyDescent="0.25">
      <c r="A298" t="s">
        <v>382</v>
      </c>
      <c r="B298">
        <v>209</v>
      </c>
    </row>
    <row r="299" spans="1:2" x14ac:dyDescent="0.25">
      <c r="A299" t="s">
        <v>383</v>
      </c>
      <c r="B299">
        <v>470</v>
      </c>
    </row>
    <row r="300" spans="1:2" x14ac:dyDescent="0.25">
      <c r="A300" t="s">
        <v>384</v>
      </c>
      <c r="B300">
        <v>476</v>
      </c>
    </row>
    <row r="301" spans="1:2" x14ac:dyDescent="0.25">
      <c r="A301" t="s">
        <v>385</v>
      </c>
      <c r="B301">
        <v>541</v>
      </c>
    </row>
    <row r="302" spans="1:2" x14ac:dyDescent="0.25">
      <c r="A302" t="s">
        <v>386</v>
      </c>
      <c r="B302">
        <v>436</v>
      </c>
    </row>
    <row r="303" spans="1:2" x14ac:dyDescent="0.25">
      <c r="A303" t="s">
        <v>387</v>
      </c>
      <c r="B303">
        <v>485</v>
      </c>
    </row>
    <row r="304" spans="1:2" x14ac:dyDescent="0.25">
      <c r="A304" t="s">
        <v>388</v>
      </c>
      <c r="B304">
        <v>518</v>
      </c>
    </row>
    <row r="305" spans="1:2" x14ac:dyDescent="0.25">
      <c r="A305" t="s">
        <v>389</v>
      </c>
      <c r="B305">
        <v>419</v>
      </c>
    </row>
    <row r="306" spans="1:2" x14ac:dyDescent="0.25">
      <c r="A306" t="s">
        <v>390</v>
      </c>
      <c r="B306">
        <v>131</v>
      </c>
    </row>
    <row r="307" spans="1:2" x14ac:dyDescent="0.25">
      <c r="A307" t="s">
        <v>391</v>
      </c>
      <c r="B307">
        <v>213</v>
      </c>
    </row>
    <row r="308" spans="1:2" x14ac:dyDescent="0.25">
      <c r="A308" t="s">
        <v>392</v>
      </c>
      <c r="B308">
        <v>308</v>
      </c>
    </row>
    <row r="309" spans="1:2" x14ac:dyDescent="0.25">
      <c r="A309" t="s">
        <v>393</v>
      </c>
      <c r="B309">
        <v>234</v>
      </c>
    </row>
    <row r="310" spans="1:2" x14ac:dyDescent="0.25">
      <c r="A310" t="s">
        <v>394</v>
      </c>
      <c r="B310">
        <v>224</v>
      </c>
    </row>
    <row r="311" spans="1:2" x14ac:dyDescent="0.25">
      <c r="A311" t="s">
        <v>395</v>
      </c>
      <c r="B311">
        <v>232</v>
      </c>
    </row>
    <row r="312" spans="1:2" x14ac:dyDescent="0.25">
      <c r="A312" t="s">
        <v>396</v>
      </c>
      <c r="B312">
        <v>221</v>
      </c>
    </row>
    <row r="313" spans="1:2" x14ac:dyDescent="0.25">
      <c r="A313" t="s">
        <v>397</v>
      </c>
      <c r="B313">
        <v>231</v>
      </c>
    </row>
    <row r="314" spans="1:2" x14ac:dyDescent="0.25">
      <c r="A314" t="s">
        <v>398</v>
      </c>
      <c r="B314">
        <v>220</v>
      </c>
    </row>
    <row r="315" spans="1:2" x14ac:dyDescent="0.25">
      <c r="A315" t="s">
        <v>399</v>
      </c>
      <c r="B315">
        <v>251</v>
      </c>
    </row>
    <row r="316" spans="1:2" x14ac:dyDescent="0.25">
      <c r="A316" t="s">
        <v>400</v>
      </c>
      <c r="B316">
        <v>267</v>
      </c>
    </row>
    <row r="317" spans="1:2" x14ac:dyDescent="0.25">
      <c r="A317" t="s">
        <v>401</v>
      </c>
      <c r="B317">
        <v>169</v>
      </c>
    </row>
    <row r="318" spans="1:2" x14ac:dyDescent="0.25">
      <c r="A318" t="s">
        <v>402</v>
      </c>
      <c r="B318">
        <v>253</v>
      </c>
    </row>
    <row r="319" spans="1:2" x14ac:dyDescent="0.25">
      <c r="A319" t="s">
        <v>403</v>
      </c>
      <c r="B319">
        <v>285</v>
      </c>
    </row>
    <row r="320" spans="1:2" x14ac:dyDescent="0.25">
      <c r="A320" t="s">
        <v>404</v>
      </c>
      <c r="B320">
        <v>334</v>
      </c>
    </row>
    <row r="321" spans="1:2" x14ac:dyDescent="0.25">
      <c r="A321" t="s">
        <v>405</v>
      </c>
      <c r="B321">
        <v>132</v>
      </c>
    </row>
    <row r="322" spans="1:2" x14ac:dyDescent="0.25">
      <c r="A322" t="s">
        <v>406</v>
      </c>
      <c r="B322">
        <v>170</v>
      </c>
    </row>
    <row r="323" spans="1:2" x14ac:dyDescent="0.25">
      <c r="A323" t="s">
        <v>407</v>
      </c>
      <c r="B323">
        <v>185</v>
      </c>
    </row>
    <row r="324" spans="1:2" x14ac:dyDescent="0.25">
      <c r="A324" t="s">
        <v>408</v>
      </c>
      <c r="B324">
        <v>178</v>
      </c>
    </row>
    <row r="325" spans="1:2" x14ac:dyDescent="0.25">
      <c r="A325" t="s">
        <v>409</v>
      </c>
      <c r="B325">
        <v>157</v>
      </c>
    </row>
    <row r="326" spans="1:2" x14ac:dyDescent="0.25">
      <c r="A326" t="s">
        <v>410</v>
      </c>
      <c r="B326">
        <v>147</v>
      </c>
    </row>
    <row r="327" spans="1:2" x14ac:dyDescent="0.25">
      <c r="A327" t="s">
        <v>411</v>
      </c>
      <c r="B327">
        <v>117</v>
      </c>
    </row>
    <row r="328" spans="1:2" x14ac:dyDescent="0.25">
      <c r="A328" t="s">
        <v>412</v>
      </c>
      <c r="B328">
        <v>120</v>
      </c>
    </row>
    <row r="329" spans="1:2" x14ac:dyDescent="0.25">
      <c r="A329" t="s">
        <v>413</v>
      </c>
      <c r="B329">
        <v>186</v>
      </c>
    </row>
    <row r="330" spans="1:2" x14ac:dyDescent="0.25">
      <c r="A330" t="s">
        <v>414</v>
      </c>
      <c r="B330">
        <v>175</v>
      </c>
    </row>
    <row r="331" spans="1:2" x14ac:dyDescent="0.25">
      <c r="A331" t="s">
        <v>415</v>
      </c>
      <c r="B331">
        <v>176</v>
      </c>
    </row>
    <row r="332" spans="1:2" x14ac:dyDescent="0.25">
      <c r="A332" t="s">
        <v>416</v>
      </c>
      <c r="B332">
        <v>203</v>
      </c>
    </row>
    <row r="333" spans="1:2" x14ac:dyDescent="0.25">
      <c r="A333" t="s">
        <v>417</v>
      </c>
      <c r="B333">
        <v>186</v>
      </c>
    </row>
    <row r="334" spans="1:2" x14ac:dyDescent="0.25">
      <c r="A334" t="s">
        <v>418</v>
      </c>
      <c r="B334">
        <v>185</v>
      </c>
    </row>
    <row r="335" spans="1:2" x14ac:dyDescent="0.25">
      <c r="A335" t="s">
        <v>419</v>
      </c>
      <c r="B335">
        <v>108</v>
      </c>
    </row>
    <row r="336" spans="1:2" x14ac:dyDescent="0.25">
      <c r="A336" t="s">
        <v>420</v>
      </c>
      <c r="B336">
        <v>159</v>
      </c>
    </row>
    <row r="337" spans="1:2" x14ac:dyDescent="0.25">
      <c r="A337" t="s">
        <v>421</v>
      </c>
      <c r="B337">
        <v>184</v>
      </c>
    </row>
    <row r="338" spans="1:2" x14ac:dyDescent="0.25">
      <c r="A338" t="s">
        <v>422</v>
      </c>
      <c r="B338">
        <v>166</v>
      </c>
    </row>
    <row r="339" spans="1:2" x14ac:dyDescent="0.25">
      <c r="A339" t="s">
        <v>423</v>
      </c>
      <c r="B339">
        <v>159</v>
      </c>
    </row>
    <row r="340" spans="1:2" x14ac:dyDescent="0.25">
      <c r="A340" t="s">
        <v>424</v>
      </c>
      <c r="B340">
        <v>293</v>
      </c>
    </row>
    <row r="341" spans="1:2" x14ac:dyDescent="0.25">
      <c r="A341" t="s">
        <v>425</v>
      </c>
      <c r="B341">
        <v>179</v>
      </c>
    </row>
    <row r="342" spans="1:2" x14ac:dyDescent="0.25">
      <c r="A342" t="s">
        <v>426</v>
      </c>
      <c r="B342">
        <v>242</v>
      </c>
    </row>
    <row r="343" spans="1:2" x14ac:dyDescent="0.25">
      <c r="A343" t="s">
        <v>427</v>
      </c>
      <c r="B343">
        <v>192</v>
      </c>
    </row>
    <row r="344" spans="1:2" x14ac:dyDescent="0.25">
      <c r="A344" t="s">
        <v>428</v>
      </c>
      <c r="B344">
        <v>242</v>
      </c>
    </row>
    <row r="345" spans="1:2" x14ac:dyDescent="0.25">
      <c r="A345" t="s">
        <v>429</v>
      </c>
      <c r="B345">
        <v>241</v>
      </c>
    </row>
    <row r="346" spans="1:2" x14ac:dyDescent="0.25">
      <c r="A346" t="s">
        <v>430</v>
      </c>
      <c r="B346">
        <v>271</v>
      </c>
    </row>
    <row r="347" spans="1:2" x14ac:dyDescent="0.25">
      <c r="A347" t="s">
        <v>431</v>
      </c>
      <c r="B347">
        <v>283</v>
      </c>
    </row>
    <row r="348" spans="1:2" x14ac:dyDescent="0.25">
      <c r="A348" t="s">
        <v>432</v>
      </c>
      <c r="B348">
        <v>203</v>
      </c>
    </row>
    <row r="349" spans="1:2" x14ac:dyDescent="0.25">
      <c r="A349" t="s">
        <v>433</v>
      </c>
      <c r="B349">
        <v>218</v>
      </c>
    </row>
    <row r="350" spans="1:2" x14ac:dyDescent="0.25">
      <c r="A350" t="s">
        <v>434</v>
      </c>
      <c r="B350">
        <v>248</v>
      </c>
    </row>
    <row r="351" spans="1:2" x14ac:dyDescent="0.25">
      <c r="A351" t="s">
        <v>435</v>
      </c>
      <c r="B351">
        <v>216</v>
      </c>
    </row>
    <row r="352" spans="1:2" x14ac:dyDescent="0.25">
      <c r="A352" t="s">
        <v>436</v>
      </c>
      <c r="B352">
        <v>204</v>
      </c>
    </row>
    <row r="353" spans="1:2" x14ac:dyDescent="0.25">
      <c r="A353" t="s">
        <v>437</v>
      </c>
      <c r="B353">
        <v>233</v>
      </c>
    </row>
    <row r="354" spans="1:2" x14ac:dyDescent="0.25">
      <c r="A354" t="s">
        <v>438</v>
      </c>
      <c r="B354">
        <v>222</v>
      </c>
    </row>
    <row r="355" spans="1:2" x14ac:dyDescent="0.25">
      <c r="A355" t="s">
        <v>439</v>
      </c>
      <c r="B355">
        <v>173</v>
      </c>
    </row>
    <row r="356" spans="1:2" x14ac:dyDescent="0.25">
      <c r="A356" t="s">
        <v>440</v>
      </c>
      <c r="B356">
        <v>186</v>
      </c>
    </row>
    <row r="357" spans="1:2" x14ac:dyDescent="0.25">
      <c r="A357" t="s">
        <v>441</v>
      </c>
      <c r="B357">
        <v>200</v>
      </c>
    </row>
    <row r="358" spans="1:2" x14ac:dyDescent="0.25">
      <c r="A358" t="s">
        <v>442</v>
      </c>
      <c r="B358">
        <v>184</v>
      </c>
    </row>
    <row r="359" spans="1:2" x14ac:dyDescent="0.25">
      <c r="A359" t="s">
        <v>443</v>
      </c>
      <c r="B359">
        <v>176</v>
      </c>
    </row>
    <row r="360" spans="1:2" x14ac:dyDescent="0.25">
      <c r="A360" t="s">
        <v>444</v>
      </c>
      <c r="B360">
        <v>205</v>
      </c>
    </row>
    <row r="361" spans="1:2" x14ac:dyDescent="0.25">
      <c r="A361" t="s">
        <v>445</v>
      </c>
      <c r="B361">
        <v>197</v>
      </c>
    </row>
    <row r="362" spans="1:2" x14ac:dyDescent="0.25">
      <c r="A362" t="s">
        <v>446</v>
      </c>
      <c r="B362">
        <v>154</v>
      </c>
    </row>
    <row r="363" spans="1:2" x14ac:dyDescent="0.25">
      <c r="A363" t="s">
        <v>447</v>
      </c>
      <c r="B363">
        <v>176</v>
      </c>
    </row>
    <row r="364" spans="1:2" x14ac:dyDescent="0.25">
      <c r="A364" t="s">
        <v>448</v>
      </c>
      <c r="B364">
        <v>199</v>
      </c>
    </row>
    <row r="365" spans="1:2" x14ac:dyDescent="0.25">
      <c r="A365" t="s">
        <v>449</v>
      </c>
      <c r="B365">
        <v>166</v>
      </c>
    </row>
    <row r="366" spans="1:2" x14ac:dyDescent="0.25">
      <c r="A366" t="s">
        <v>450</v>
      </c>
      <c r="B366">
        <v>176</v>
      </c>
    </row>
    <row r="367" spans="1:2" x14ac:dyDescent="0.25">
      <c r="A367" t="s">
        <v>451</v>
      </c>
      <c r="B367">
        <v>162</v>
      </c>
    </row>
    <row r="368" spans="1:2" x14ac:dyDescent="0.25">
      <c r="A368" t="s">
        <v>452</v>
      </c>
      <c r="B368">
        <v>175</v>
      </c>
    </row>
    <row r="369" spans="1:2" x14ac:dyDescent="0.25">
      <c r="A369" t="s">
        <v>453</v>
      </c>
      <c r="B369">
        <v>137</v>
      </c>
    </row>
    <row r="370" spans="1:2" x14ac:dyDescent="0.25">
      <c r="A370" s="35" t="s">
        <v>454</v>
      </c>
      <c r="B370" s="35">
        <v>137</v>
      </c>
    </row>
    <row r="371" spans="1:2" x14ac:dyDescent="0.25">
      <c r="A371" s="35" t="s">
        <v>455</v>
      </c>
      <c r="B371" s="35">
        <v>139</v>
      </c>
    </row>
    <row r="372" spans="1:2" x14ac:dyDescent="0.25">
      <c r="A372" s="35" t="s">
        <v>456</v>
      </c>
      <c r="B372" s="35">
        <v>161</v>
      </c>
    </row>
    <row r="373" spans="1:2" x14ac:dyDescent="0.25">
      <c r="A373" s="35" t="s">
        <v>457</v>
      </c>
      <c r="B373" s="35">
        <v>158</v>
      </c>
    </row>
    <row r="374" spans="1:2" x14ac:dyDescent="0.25">
      <c r="A374" s="35" t="s">
        <v>458</v>
      </c>
      <c r="B374" s="35">
        <v>129</v>
      </c>
    </row>
    <row r="375" spans="1:2" x14ac:dyDescent="0.25">
      <c r="A375" s="35" t="s">
        <v>459</v>
      </c>
      <c r="B375" s="35">
        <v>137</v>
      </c>
    </row>
    <row r="376" spans="1:2" x14ac:dyDescent="0.25">
      <c r="A376" s="35" t="s">
        <v>460</v>
      </c>
      <c r="B376" s="35">
        <v>96</v>
      </c>
    </row>
    <row r="377" spans="1:2" x14ac:dyDescent="0.25">
      <c r="A377" s="35" t="s">
        <v>461</v>
      </c>
      <c r="B377" s="35">
        <v>112</v>
      </c>
    </row>
    <row r="378" spans="1:2" x14ac:dyDescent="0.25">
      <c r="A378" s="35" t="s">
        <v>462</v>
      </c>
      <c r="B378" s="35">
        <v>144</v>
      </c>
    </row>
    <row r="379" spans="1:2" x14ac:dyDescent="0.25">
      <c r="A379" s="35" t="s">
        <v>463</v>
      </c>
      <c r="B379" s="35">
        <v>148</v>
      </c>
    </row>
    <row r="380" spans="1:2" x14ac:dyDescent="0.25">
      <c r="A380" s="35" t="s">
        <v>464</v>
      </c>
      <c r="B380" s="35">
        <v>148</v>
      </c>
    </row>
    <row r="381" spans="1:2" x14ac:dyDescent="0.25">
      <c r="A381" s="35" t="s">
        <v>465</v>
      </c>
      <c r="B381" s="35">
        <v>145</v>
      </c>
    </row>
    <row r="382" spans="1:2" x14ac:dyDescent="0.25">
      <c r="A382" s="35" t="s">
        <v>466</v>
      </c>
      <c r="B382" s="35">
        <v>159</v>
      </c>
    </row>
    <row r="383" spans="1:2" x14ac:dyDescent="0.25">
      <c r="A383" s="35" t="s">
        <v>467</v>
      </c>
      <c r="B383" s="35">
        <v>107</v>
      </c>
    </row>
    <row r="384" spans="1:2" x14ac:dyDescent="0.25">
      <c r="A384" s="35" t="s">
        <v>468</v>
      </c>
      <c r="B384" s="35">
        <v>107</v>
      </c>
    </row>
    <row r="385" spans="1:2" x14ac:dyDescent="0.25">
      <c r="A385" s="35" t="s">
        <v>469</v>
      </c>
      <c r="B385" s="35">
        <v>144</v>
      </c>
    </row>
    <row r="386" spans="1:2" x14ac:dyDescent="0.25">
      <c r="A386" s="35" t="s">
        <v>470</v>
      </c>
      <c r="B386" s="35">
        <v>132</v>
      </c>
    </row>
    <row r="387" spans="1:2" x14ac:dyDescent="0.25">
      <c r="A387" s="35" t="s">
        <v>471</v>
      </c>
      <c r="B387" s="35">
        <v>138</v>
      </c>
    </row>
    <row r="388" spans="1:2" x14ac:dyDescent="0.25">
      <c r="A388" s="35" t="s">
        <v>472</v>
      </c>
      <c r="B388" s="35">
        <v>135</v>
      </c>
    </row>
    <row r="389" spans="1:2" x14ac:dyDescent="0.25">
      <c r="A389" s="35" t="s">
        <v>473</v>
      </c>
      <c r="B389" s="35">
        <v>130</v>
      </c>
    </row>
    <row r="390" spans="1:2" x14ac:dyDescent="0.25">
      <c r="A390" s="35" t="s">
        <v>474</v>
      </c>
      <c r="B390" s="35">
        <v>96</v>
      </c>
    </row>
    <row r="391" spans="1:2" x14ac:dyDescent="0.25">
      <c r="A391" s="35" t="s">
        <v>475</v>
      </c>
      <c r="B391" s="35">
        <v>118</v>
      </c>
    </row>
    <row r="392" spans="1:2" x14ac:dyDescent="0.25">
      <c r="A392" s="35" t="s">
        <v>476</v>
      </c>
      <c r="B392" s="35">
        <v>145</v>
      </c>
    </row>
    <row r="393" spans="1:2" x14ac:dyDescent="0.25">
      <c r="A393" s="35" t="s">
        <v>477</v>
      </c>
      <c r="B393" s="35">
        <v>146</v>
      </c>
    </row>
    <row r="394" spans="1:2" x14ac:dyDescent="0.25">
      <c r="A394" s="35" t="s">
        <v>478</v>
      </c>
      <c r="B394" s="35">
        <v>139</v>
      </c>
    </row>
    <row r="395" spans="1:2" x14ac:dyDescent="0.25">
      <c r="A395" s="35" t="s">
        <v>479</v>
      </c>
      <c r="B395" s="35">
        <v>150</v>
      </c>
    </row>
    <row r="396" spans="1:2" x14ac:dyDescent="0.25">
      <c r="A396" s="35" t="s">
        <v>480</v>
      </c>
      <c r="B396" s="35">
        <v>143</v>
      </c>
    </row>
    <row r="397" spans="1:2" x14ac:dyDescent="0.25">
      <c r="A397" s="35" t="s">
        <v>481</v>
      </c>
      <c r="B397" s="35">
        <v>101</v>
      </c>
    </row>
    <row r="398" spans="1:2" x14ac:dyDescent="0.25">
      <c r="A398" s="35" t="s">
        <v>482</v>
      </c>
      <c r="B398" s="35">
        <v>89</v>
      </c>
    </row>
    <row r="399" spans="1:2" x14ac:dyDescent="0.25">
      <c r="A399" s="35" t="s">
        <v>483</v>
      </c>
      <c r="B399" s="35">
        <v>134</v>
      </c>
    </row>
    <row r="400" spans="1:2" x14ac:dyDescent="0.25">
      <c r="A400" s="35" t="s">
        <v>484</v>
      </c>
      <c r="B400" s="35">
        <v>131</v>
      </c>
    </row>
    <row r="401" spans="1:2" x14ac:dyDescent="0.25">
      <c r="A401" s="35" t="s">
        <v>485</v>
      </c>
      <c r="B401" s="35">
        <v>132</v>
      </c>
    </row>
    <row r="402" spans="1:2" x14ac:dyDescent="0.25">
      <c r="A402" s="35" t="s">
        <v>486</v>
      </c>
      <c r="B402" s="35">
        <v>139</v>
      </c>
    </row>
    <row r="403" spans="1:2" x14ac:dyDescent="0.25">
      <c r="A403" s="35" t="s">
        <v>487</v>
      </c>
      <c r="B403" s="35">
        <v>116</v>
      </c>
    </row>
    <row r="404" spans="1:2" x14ac:dyDescent="0.25">
      <c r="A404" s="35" t="s">
        <v>488</v>
      </c>
      <c r="B404" s="35">
        <v>94</v>
      </c>
    </row>
    <row r="405" spans="1:2" x14ac:dyDescent="0.25">
      <c r="A405" s="35" t="s">
        <v>489</v>
      </c>
      <c r="B405" s="35">
        <v>96</v>
      </c>
    </row>
    <row r="406" spans="1:2" x14ac:dyDescent="0.25">
      <c r="A406" s="35" t="s">
        <v>490</v>
      </c>
      <c r="B406" s="35">
        <v>134</v>
      </c>
    </row>
    <row r="407" spans="1:2" x14ac:dyDescent="0.25">
      <c r="A407" s="35" t="s">
        <v>491</v>
      </c>
      <c r="B407" s="35">
        <v>135</v>
      </c>
    </row>
    <row r="408" spans="1:2" x14ac:dyDescent="0.25">
      <c r="A408" s="35" t="s">
        <v>492</v>
      </c>
      <c r="B408" s="35">
        <v>121</v>
      </c>
    </row>
    <row r="409" spans="1:2" x14ac:dyDescent="0.25">
      <c r="A409" s="35" t="s">
        <v>493</v>
      </c>
      <c r="B409" s="35">
        <v>128</v>
      </c>
    </row>
    <row r="410" spans="1:2" x14ac:dyDescent="0.25">
      <c r="A410" s="35" t="s">
        <v>494</v>
      </c>
      <c r="B410" s="35">
        <v>100</v>
      </c>
    </row>
    <row r="411" spans="1:2" x14ac:dyDescent="0.25">
      <c r="A411" s="35" t="s">
        <v>495</v>
      </c>
      <c r="B411" s="35">
        <v>88</v>
      </c>
    </row>
    <row r="412" spans="1:2" x14ac:dyDescent="0.25">
      <c r="A412" s="35" t="s">
        <v>496</v>
      </c>
      <c r="B412" s="35">
        <v>105</v>
      </c>
    </row>
    <row r="413" spans="1:2" x14ac:dyDescent="0.25">
      <c r="A413" s="35" t="s">
        <v>497</v>
      </c>
      <c r="B413" s="35">
        <v>149</v>
      </c>
    </row>
    <row r="414" spans="1:2" x14ac:dyDescent="0.25">
      <c r="A414" s="35" t="s">
        <v>498</v>
      </c>
      <c r="B414" s="35">
        <v>121</v>
      </c>
    </row>
    <row r="415" spans="1:2" x14ac:dyDescent="0.25">
      <c r="A415" s="35" t="s">
        <v>499</v>
      </c>
      <c r="B415" s="35">
        <v>119</v>
      </c>
    </row>
    <row r="416" spans="1:2" x14ac:dyDescent="0.25">
      <c r="A416" s="35" t="s">
        <v>500</v>
      </c>
      <c r="B416" s="35">
        <v>118</v>
      </c>
    </row>
    <row r="417" spans="1:2" x14ac:dyDescent="0.25">
      <c r="A417" s="35" t="s">
        <v>501</v>
      </c>
      <c r="B417" s="35">
        <v>115</v>
      </c>
    </row>
    <row r="418" spans="1:2" x14ac:dyDescent="0.25">
      <c r="A418" s="35" t="s">
        <v>502</v>
      </c>
      <c r="B418" s="35">
        <v>79</v>
      </c>
    </row>
    <row r="419" spans="1:2" x14ac:dyDescent="0.25">
      <c r="A419" s="35" t="s">
        <v>503</v>
      </c>
      <c r="B419" s="35">
        <v>122</v>
      </c>
    </row>
    <row r="420" spans="1:2" x14ac:dyDescent="0.25">
      <c r="A420" s="35" t="s">
        <v>504</v>
      </c>
      <c r="B420" s="35">
        <v>150</v>
      </c>
    </row>
    <row r="421" spans="1:2" x14ac:dyDescent="0.25">
      <c r="A421" s="35" t="s">
        <v>505</v>
      </c>
      <c r="B421" s="35">
        <v>140</v>
      </c>
    </row>
    <row r="422" spans="1:2" x14ac:dyDescent="0.25">
      <c r="A422" s="35" t="s">
        <v>506</v>
      </c>
      <c r="B422" s="35">
        <v>128</v>
      </c>
    </row>
    <row r="423" spans="1:2" x14ac:dyDescent="0.25">
      <c r="A423" s="35" t="s">
        <v>507</v>
      </c>
      <c r="B423" s="35">
        <v>146</v>
      </c>
    </row>
    <row r="424" spans="1:2" x14ac:dyDescent="0.25">
      <c r="A424" s="35" t="s">
        <v>508</v>
      </c>
      <c r="B424" s="35">
        <v>120</v>
      </c>
    </row>
    <row r="425" spans="1:2" x14ac:dyDescent="0.25">
      <c r="A425" s="35" t="s">
        <v>509</v>
      </c>
      <c r="B425" s="35">
        <v>94</v>
      </c>
    </row>
    <row r="426" spans="1:2" x14ac:dyDescent="0.25">
      <c r="A426" s="35" t="s">
        <v>510</v>
      </c>
      <c r="B426" s="35">
        <v>100</v>
      </c>
    </row>
    <row r="427" spans="1:2" x14ac:dyDescent="0.25">
      <c r="A427" s="35" t="s">
        <v>511</v>
      </c>
      <c r="B427" s="35">
        <v>136</v>
      </c>
    </row>
    <row r="428" spans="1:2" x14ac:dyDescent="0.25">
      <c r="A428" s="35" t="s">
        <v>512</v>
      </c>
      <c r="B428" s="35">
        <v>156</v>
      </c>
    </row>
    <row r="429" spans="1:2" x14ac:dyDescent="0.25">
      <c r="A429" s="35" t="s">
        <v>513</v>
      </c>
      <c r="B429" s="35">
        <v>142</v>
      </c>
    </row>
    <row r="430" spans="1:2" x14ac:dyDescent="0.25">
      <c r="A430" s="35" t="s">
        <v>514</v>
      </c>
      <c r="B430" s="35">
        <v>107</v>
      </c>
    </row>
    <row r="431" spans="1:2" x14ac:dyDescent="0.25">
      <c r="A431" s="35" t="s">
        <v>515</v>
      </c>
      <c r="B431" s="35">
        <v>122</v>
      </c>
    </row>
    <row r="432" spans="1:2" x14ac:dyDescent="0.25">
      <c r="A432" s="35" t="s">
        <v>516</v>
      </c>
      <c r="B432" s="35">
        <v>97</v>
      </c>
    </row>
    <row r="433" spans="1:2" x14ac:dyDescent="0.25">
      <c r="A433" s="35" t="s">
        <v>517</v>
      </c>
      <c r="B433" s="35">
        <v>88</v>
      </c>
    </row>
    <row r="434" spans="1:2" x14ac:dyDescent="0.25">
      <c r="A434" s="35" t="s">
        <v>518</v>
      </c>
      <c r="B434" s="35">
        <v>119</v>
      </c>
    </row>
    <row r="435" spans="1:2" x14ac:dyDescent="0.25">
      <c r="A435" s="35" t="s">
        <v>519</v>
      </c>
      <c r="B435" s="35">
        <v>193</v>
      </c>
    </row>
    <row r="436" spans="1:2" x14ac:dyDescent="0.25">
      <c r="A436" s="35" t="s">
        <v>520</v>
      </c>
      <c r="B436" s="35">
        <v>150</v>
      </c>
    </row>
    <row r="437" spans="1:2" x14ac:dyDescent="0.25">
      <c r="A437" s="35" t="s">
        <v>521</v>
      </c>
      <c r="B437" s="35">
        <v>139</v>
      </c>
    </row>
    <row r="438" spans="1:2" x14ac:dyDescent="0.25">
      <c r="A438" s="35" t="s">
        <v>522</v>
      </c>
      <c r="B438" s="35">
        <v>141</v>
      </c>
    </row>
    <row r="439" spans="1:2" x14ac:dyDescent="0.25">
      <c r="A439" s="35" t="s">
        <v>523</v>
      </c>
      <c r="B439" s="35">
        <v>94</v>
      </c>
    </row>
    <row r="440" spans="1:2" x14ac:dyDescent="0.25">
      <c r="A440" s="35" t="s">
        <v>524</v>
      </c>
      <c r="B440" s="35">
        <v>86</v>
      </c>
    </row>
    <row r="441" spans="1:2" x14ac:dyDescent="0.25">
      <c r="A441" s="35" t="s">
        <v>525</v>
      </c>
      <c r="B441" s="35">
        <v>143</v>
      </c>
    </row>
    <row r="442" spans="1:2" x14ac:dyDescent="0.25">
      <c r="A442" s="35" t="s">
        <v>526</v>
      </c>
      <c r="B442" s="35">
        <v>111</v>
      </c>
    </row>
    <row r="443" spans="1:2" x14ac:dyDescent="0.25">
      <c r="A443" s="35" t="s">
        <v>527</v>
      </c>
      <c r="B443" s="35">
        <v>147</v>
      </c>
    </row>
    <row r="444" spans="1:2" x14ac:dyDescent="0.25">
      <c r="A444" s="35" t="s">
        <v>528</v>
      </c>
      <c r="B444" s="35">
        <v>128</v>
      </c>
    </row>
    <row r="445" spans="1:2" x14ac:dyDescent="0.25">
      <c r="A445" s="35" t="s">
        <v>529</v>
      </c>
      <c r="B445" s="35">
        <v>108</v>
      </c>
    </row>
    <row r="446" spans="1:2" x14ac:dyDescent="0.25">
      <c r="A446" s="35" t="s">
        <v>530</v>
      </c>
      <c r="B446" s="35">
        <v>69</v>
      </c>
    </row>
    <row r="447" spans="1:2" x14ac:dyDescent="0.25">
      <c r="A447" s="35" t="s">
        <v>531</v>
      </c>
      <c r="B447" s="35">
        <v>84</v>
      </c>
    </row>
    <row r="448" spans="1:2" x14ac:dyDescent="0.25">
      <c r="A448" s="35" t="s">
        <v>532</v>
      </c>
      <c r="B448" s="35">
        <v>141</v>
      </c>
    </row>
    <row r="449" spans="1:2" x14ac:dyDescent="0.25">
      <c r="A449" s="35" t="s">
        <v>533</v>
      </c>
      <c r="B449" s="35">
        <v>126</v>
      </c>
    </row>
    <row r="450" spans="1:2" x14ac:dyDescent="0.25">
      <c r="A450" s="35" t="s">
        <v>534</v>
      </c>
      <c r="B450" s="35">
        <v>120</v>
      </c>
    </row>
    <row r="451" spans="1:2" x14ac:dyDescent="0.25">
      <c r="A451" s="35" t="s">
        <v>535</v>
      </c>
      <c r="B451" s="35">
        <v>113</v>
      </c>
    </row>
    <row r="452" spans="1:2" x14ac:dyDescent="0.25">
      <c r="A452" s="35" t="s">
        <v>536</v>
      </c>
      <c r="B452" s="35">
        <v>106</v>
      </c>
    </row>
    <row r="453" spans="1:2" x14ac:dyDescent="0.25">
      <c r="A453" s="35" t="s">
        <v>537</v>
      </c>
      <c r="B453" s="35">
        <v>91</v>
      </c>
    </row>
    <row r="454" spans="1:2" x14ac:dyDescent="0.25">
      <c r="A454" s="35" t="s">
        <v>538</v>
      </c>
      <c r="B454" s="35">
        <v>95</v>
      </c>
    </row>
    <row r="455" spans="1:2" x14ac:dyDescent="0.25">
      <c r="A455" s="35" t="s">
        <v>539</v>
      </c>
      <c r="B455" s="35">
        <v>109</v>
      </c>
    </row>
    <row r="456" spans="1:2" x14ac:dyDescent="0.25">
      <c r="A456" s="35" t="s">
        <v>540</v>
      </c>
      <c r="B456" s="35">
        <v>122</v>
      </c>
    </row>
    <row r="457" spans="1:2" x14ac:dyDescent="0.25">
      <c r="A457" s="35" t="s">
        <v>541</v>
      </c>
      <c r="B457" s="35">
        <v>151</v>
      </c>
    </row>
    <row r="458" spans="1:2" x14ac:dyDescent="0.25">
      <c r="A458" s="35" t="s">
        <v>542</v>
      </c>
      <c r="B458" s="35">
        <v>138</v>
      </c>
    </row>
    <row r="459" spans="1:2" x14ac:dyDescent="0.25">
      <c r="A459" s="35" t="s">
        <v>543</v>
      </c>
      <c r="B459" s="35">
        <v>101</v>
      </c>
    </row>
    <row r="460" spans="1:2" x14ac:dyDescent="0.25">
      <c r="A460" s="35" t="s">
        <v>544</v>
      </c>
      <c r="B460" s="35">
        <v>60</v>
      </c>
    </row>
    <row r="461" spans="1:2" x14ac:dyDescent="0.25">
      <c r="A461" s="35" t="s">
        <v>545</v>
      </c>
      <c r="B461" s="35">
        <v>80</v>
      </c>
    </row>
    <row r="462" spans="1:2" x14ac:dyDescent="0.25">
      <c r="A462" s="35" t="s">
        <v>546</v>
      </c>
      <c r="B462" s="35">
        <v>137</v>
      </c>
    </row>
    <row r="463" spans="1:2" x14ac:dyDescent="0.25">
      <c r="A463" s="35" t="s">
        <v>547</v>
      </c>
      <c r="B463" s="35">
        <v>147</v>
      </c>
    </row>
    <row r="464" spans="1:2" x14ac:dyDescent="0.25">
      <c r="A464" s="35" t="s">
        <v>548</v>
      </c>
      <c r="B464" s="35">
        <v>132</v>
      </c>
    </row>
    <row r="465" spans="1:2" x14ac:dyDescent="0.25">
      <c r="A465" s="35" t="s">
        <v>549</v>
      </c>
      <c r="B465" s="35">
        <v>101</v>
      </c>
    </row>
    <row r="466" spans="1:2" x14ac:dyDescent="0.25">
      <c r="A466" s="35" t="s">
        <v>550</v>
      </c>
      <c r="B466" s="35">
        <v>112</v>
      </c>
    </row>
    <row r="467" spans="1:2" x14ac:dyDescent="0.25">
      <c r="A467" s="35" t="s">
        <v>551</v>
      </c>
      <c r="B467" s="35">
        <v>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01521-3534-4389-A779-DB40C01CD914}">
  <dimension ref="A2:X84"/>
  <sheetViews>
    <sheetView topLeftCell="E40" workbookViewId="0">
      <selection activeCell="Q64" sqref="Q64"/>
    </sheetView>
  </sheetViews>
  <sheetFormatPr defaultRowHeight="15" x14ac:dyDescent="0.25"/>
  <cols>
    <col min="1" max="1" width="17" bestFit="1" customWidth="1"/>
    <col min="2" max="2" width="5.85546875" bestFit="1" customWidth="1"/>
    <col min="3" max="3" width="12.85546875" bestFit="1" customWidth="1"/>
    <col min="7" max="7" width="9.140625" style="49"/>
    <col min="9" max="9" width="15.140625" bestFit="1" customWidth="1"/>
    <col min="11" max="11" width="12.42578125" bestFit="1" customWidth="1"/>
  </cols>
  <sheetData>
    <row r="2" spans="1:15" ht="15.75" thickBot="1" x14ac:dyDescent="0.3"/>
    <row r="3" spans="1:15" x14ac:dyDescent="0.25">
      <c r="A3" s="47" t="s">
        <v>0</v>
      </c>
      <c r="B3" s="30" t="s">
        <v>72</v>
      </c>
      <c r="C3" s="30" t="s">
        <v>73</v>
      </c>
      <c r="D3" s="5" t="s">
        <v>1</v>
      </c>
      <c r="E3" s="5" t="s">
        <v>2</v>
      </c>
      <c r="F3" s="5" t="s">
        <v>81</v>
      </c>
      <c r="G3" s="5"/>
      <c r="H3" s="79"/>
      <c r="I3" s="80"/>
      <c r="J3" s="80"/>
      <c r="K3" s="80"/>
      <c r="L3" s="80"/>
      <c r="M3" s="80"/>
      <c r="N3" s="80"/>
      <c r="O3" s="81"/>
    </row>
    <row r="4" spans="1:15" x14ac:dyDescent="0.25">
      <c r="A4" s="1" t="s">
        <v>4</v>
      </c>
      <c r="B4" s="6">
        <v>1632</v>
      </c>
      <c r="C4" s="6">
        <v>1509</v>
      </c>
      <c r="D4" s="7">
        <v>480728.00599999999</v>
      </c>
      <c r="E4" s="7">
        <v>118683.8</v>
      </c>
      <c r="F4" s="6">
        <v>16585.183000000001</v>
      </c>
      <c r="G4" s="6"/>
      <c r="H4" s="82"/>
      <c r="I4" s="83" t="s">
        <v>645</v>
      </c>
      <c r="J4" s="77"/>
      <c r="K4" s="77"/>
      <c r="L4" s="77"/>
      <c r="M4" s="77"/>
      <c r="N4" s="77"/>
      <c r="O4" s="84"/>
    </row>
    <row r="5" spans="1:15" x14ac:dyDescent="0.25">
      <c r="A5" s="1" t="s">
        <v>5</v>
      </c>
      <c r="B5" s="6">
        <v>1580</v>
      </c>
      <c r="C5" s="6">
        <v>1450</v>
      </c>
      <c r="D5" s="7">
        <v>641155.47600000002</v>
      </c>
      <c r="E5" s="7">
        <v>269604.7</v>
      </c>
      <c r="F5" s="6">
        <v>18906.38</v>
      </c>
      <c r="G5" s="6"/>
      <c r="H5" s="82"/>
      <c r="I5" s="74"/>
      <c r="J5" s="74" t="s">
        <v>72</v>
      </c>
      <c r="K5" s="74" t="s">
        <v>637</v>
      </c>
      <c r="L5" s="74" t="s">
        <v>1</v>
      </c>
      <c r="M5" s="74" t="s">
        <v>638</v>
      </c>
      <c r="N5" s="74" t="s">
        <v>639</v>
      </c>
      <c r="O5" s="84"/>
    </row>
    <row r="6" spans="1:15" x14ac:dyDescent="0.25">
      <c r="A6" s="1" t="s">
        <v>6</v>
      </c>
      <c r="B6" s="6">
        <v>1441</v>
      </c>
      <c r="C6" s="6">
        <v>1306</v>
      </c>
      <c r="D6" s="7">
        <v>890076.65</v>
      </c>
      <c r="E6" s="7">
        <v>275218.09999999998</v>
      </c>
      <c r="F6" s="6">
        <v>28052.924000000003</v>
      </c>
      <c r="G6" s="6"/>
      <c r="H6" s="82"/>
      <c r="I6" s="74" t="s">
        <v>640</v>
      </c>
      <c r="J6" s="75">
        <f>AVERAGE(B4:B17)</f>
        <v>1055.2142857142858</v>
      </c>
      <c r="K6" s="75">
        <f t="shared" ref="K6:N6" si="0">AVERAGE(C4:C17)</f>
        <v>975.92857142857144</v>
      </c>
      <c r="L6" s="75">
        <f t="shared" si="0"/>
        <v>608250.12299999991</v>
      </c>
      <c r="M6" s="75">
        <f t="shared" si="0"/>
        <v>200233.40714285712</v>
      </c>
      <c r="N6" s="75">
        <f t="shared" si="0"/>
        <v>18736.728500000001</v>
      </c>
      <c r="O6" s="84"/>
    </row>
    <row r="7" spans="1:15" x14ac:dyDescent="0.25">
      <c r="A7" s="1" t="s">
        <v>7</v>
      </c>
      <c r="B7" s="6">
        <v>1452</v>
      </c>
      <c r="C7" s="6">
        <v>1301</v>
      </c>
      <c r="D7" s="7">
        <v>552673.97799999989</v>
      </c>
      <c r="E7" s="7">
        <v>204153</v>
      </c>
      <c r="F7" s="6">
        <v>19382.312000000002</v>
      </c>
      <c r="G7" s="6"/>
      <c r="H7" s="82"/>
      <c r="I7" s="74" t="s">
        <v>641</v>
      </c>
      <c r="J7" s="75">
        <f>MEDIAN(B4:B17)</f>
        <v>899</v>
      </c>
      <c r="K7" s="75">
        <f t="shared" ref="K7:N7" si="1">MEDIAN(C4:C17)</f>
        <v>845.5</v>
      </c>
      <c r="L7" s="75">
        <f t="shared" si="1"/>
        <v>586169.66449999996</v>
      </c>
      <c r="M7" s="75">
        <f t="shared" si="1"/>
        <v>208913</v>
      </c>
      <c r="N7" s="75">
        <f t="shared" si="1"/>
        <v>17269.696499999998</v>
      </c>
      <c r="O7" s="84"/>
    </row>
    <row r="8" spans="1:15" x14ac:dyDescent="0.25">
      <c r="A8" s="1" t="s">
        <v>8</v>
      </c>
      <c r="B8" s="6">
        <v>1339</v>
      </c>
      <c r="C8" s="6">
        <v>1255</v>
      </c>
      <c r="D8" s="7">
        <v>750776.98400000005</v>
      </c>
      <c r="E8" s="7">
        <v>256091.4</v>
      </c>
      <c r="F8" s="6">
        <v>24274.249</v>
      </c>
      <c r="G8" s="6"/>
      <c r="H8" s="82"/>
      <c r="I8" s="74" t="s">
        <v>642</v>
      </c>
      <c r="J8" s="74">
        <f>STDEV(B4:B17)</f>
        <v>355.03329823714114</v>
      </c>
      <c r="K8" s="74">
        <f t="shared" ref="K8:N8" si="2">STDEV(C4:C17)</f>
        <v>319.59721388159687</v>
      </c>
      <c r="L8" s="74">
        <f t="shared" si="2"/>
        <v>155930.39724628377</v>
      </c>
      <c r="M8" s="74">
        <f t="shared" si="2"/>
        <v>60691.553224106516</v>
      </c>
      <c r="N8" s="74">
        <f t="shared" si="2"/>
        <v>5427.3927182149964</v>
      </c>
      <c r="O8" s="84"/>
    </row>
    <row r="9" spans="1:15" x14ac:dyDescent="0.25">
      <c r="A9" s="1" t="s">
        <v>9</v>
      </c>
      <c r="B9" s="9">
        <v>892</v>
      </c>
      <c r="C9" s="8">
        <v>841</v>
      </c>
      <c r="D9" s="7">
        <v>553054.69299999997</v>
      </c>
      <c r="E9" s="7">
        <v>178134.5</v>
      </c>
      <c r="F9" s="6">
        <v>15308.720999999998</v>
      </c>
      <c r="G9" s="6"/>
      <c r="H9" s="82"/>
      <c r="I9" s="74" t="s">
        <v>643</v>
      </c>
      <c r="J9" s="75">
        <f>MIN(B4:B17)</f>
        <v>626</v>
      </c>
      <c r="K9" s="75">
        <f t="shared" ref="K9:N9" si="3">MIN(C4:C17)</f>
        <v>594</v>
      </c>
      <c r="L9" s="75">
        <f t="shared" si="3"/>
        <v>274567.61199999996</v>
      </c>
      <c r="M9" s="75">
        <f t="shared" si="3"/>
        <v>62580.4</v>
      </c>
      <c r="N9" s="75">
        <f t="shared" si="3"/>
        <v>8633.0589999999993</v>
      </c>
      <c r="O9" s="84"/>
    </row>
    <row r="10" spans="1:15" x14ac:dyDescent="0.25">
      <c r="A10" s="1" t="s">
        <v>10</v>
      </c>
      <c r="B10" s="9">
        <v>797</v>
      </c>
      <c r="C10" s="8">
        <v>731</v>
      </c>
      <c r="D10" s="7">
        <v>274567.61199999996</v>
      </c>
      <c r="E10" s="7">
        <v>62580.4</v>
      </c>
      <c r="F10" s="6">
        <v>8633.0589999999993</v>
      </c>
      <c r="G10" s="6"/>
      <c r="H10" s="82"/>
      <c r="I10" s="74" t="s">
        <v>644</v>
      </c>
      <c r="J10" s="75">
        <f>MAX(B4:B17)</f>
        <v>1632</v>
      </c>
      <c r="K10" s="75">
        <f t="shared" ref="K10:N10" si="4">MAX(C4:C17)</f>
        <v>1509</v>
      </c>
      <c r="L10" s="75">
        <f t="shared" si="4"/>
        <v>890076.65</v>
      </c>
      <c r="M10" s="75">
        <f t="shared" si="4"/>
        <v>275218.09999999998</v>
      </c>
      <c r="N10" s="75">
        <f t="shared" si="4"/>
        <v>28052.924000000003</v>
      </c>
      <c r="O10" s="84"/>
    </row>
    <row r="11" spans="1:15" x14ac:dyDescent="0.25">
      <c r="A11" s="1" t="s">
        <v>11</v>
      </c>
      <c r="B11" s="9">
        <v>744</v>
      </c>
      <c r="C11" s="8">
        <v>706</v>
      </c>
      <c r="D11" s="7">
        <v>619284.63600000006</v>
      </c>
      <c r="E11" s="7">
        <v>248458.4</v>
      </c>
      <c r="F11" s="6">
        <v>17216.342000000001</v>
      </c>
      <c r="G11" s="6"/>
      <c r="H11" s="82"/>
      <c r="I11" s="77"/>
      <c r="J11" s="77"/>
      <c r="K11" s="77"/>
      <c r="L11" s="77"/>
      <c r="M11" s="77"/>
      <c r="N11" s="77"/>
      <c r="O11" s="84"/>
    </row>
    <row r="12" spans="1:15" x14ac:dyDescent="0.25">
      <c r="A12" s="1" t="s">
        <v>12</v>
      </c>
      <c r="B12" s="6">
        <v>1044</v>
      </c>
      <c r="C12" s="8">
        <v>976</v>
      </c>
      <c r="D12" s="7">
        <v>674484.58799999999</v>
      </c>
      <c r="E12" s="7">
        <v>238498.1</v>
      </c>
      <c r="F12" s="6">
        <v>17308.566999999999</v>
      </c>
      <c r="G12" s="6"/>
      <c r="H12" s="82"/>
      <c r="I12" s="77"/>
      <c r="J12" s="77"/>
      <c r="K12" s="77"/>
      <c r="L12" s="77"/>
      <c r="M12" s="77"/>
      <c r="N12" s="77"/>
      <c r="O12" s="84"/>
    </row>
    <row r="13" spans="1:15" x14ac:dyDescent="0.25">
      <c r="A13" s="1" t="s">
        <v>13</v>
      </c>
      <c r="B13" s="9">
        <v>906</v>
      </c>
      <c r="C13" s="8">
        <v>850</v>
      </c>
      <c r="D13" s="7">
        <v>762559.12300000002</v>
      </c>
      <c r="E13" s="7">
        <v>230237.8</v>
      </c>
      <c r="F13" s="6">
        <v>24571.171000000002</v>
      </c>
      <c r="G13" s="6"/>
      <c r="H13" s="82"/>
      <c r="I13" s="83" t="s">
        <v>646</v>
      </c>
      <c r="J13" s="77"/>
      <c r="K13" s="77"/>
      <c r="L13" s="77"/>
      <c r="M13" s="77"/>
      <c r="N13" s="77"/>
      <c r="O13" s="84"/>
    </row>
    <row r="14" spans="1:15" x14ac:dyDescent="0.25">
      <c r="A14" s="1" t="s">
        <v>14</v>
      </c>
      <c r="B14" s="9">
        <v>849</v>
      </c>
      <c r="C14" s="8">
        <v>791</v>
      </c>
      <c r="D14" s="7">
        <v>479084.17399999994</v>
      </c>
      <c r="E14" s="7">
        <v>156660.1</v>
      </c>
      <c r="F14" s="6">
        <v>14389.768999999998</v>
      </c>
      <c r="G14" s="6"/>
      <c r="H14" s="82"/>
      <c r="I14" s="74"/>
      <c r="J14" s="74" t="s">
        <v>72</v>
      </c>
      <c r="K14" s="74" t="s">
        <v>637</v>
      </c>
      <c r="L14" s="74" t="s">
        <v>1</v>
      </c>
      <c r="M14" s="74" t="s">
        <v>638</v>
      </c>
      <c r="N14" s="74" t="s">
        <v>639</v>
      </c>
      <c r="O14" s="84"/>
    </row>
    <row r="15" spans="1:15" x14ac:dyDescent="0.25">
      <c r="A15" s="1" t="s">
        <v>15</v>
      </c>
      <c r="B15" s="9">
        <v>737</v>
      </c>
      <c r="C15" s="8">
        <v>685</v>
      </c>
      <c r="D15" s="7">
        <v>528270.7159999999</v>
      </c>
      <c r="E15" s="7">
        <v>186775.6</v>
      </c>
      <c r="F15" s="6">
        <v>17230.825999999997</v>
      </c>
      <c r="G15" s="6"/>
      <c r="H15" s="82"/>
      <c r="I15" s="74" t="s">
        <v>640</v>
      </c>
      <c r="J15" s="75">
        <f>AVERAGE(B18:B38)</f>
        <v>562.95238095238096</v>
      </c>
      <c r="K15" s="75">
        <f t="shared" ref="K15:N15" si="5">AVERAGE(C18:C38)</f>
        <v>516.80952380952385</v>
      </c>
      <c r="L15" s="75">
        <f t="shared" si="5"/>
        <v>534313.51738095237</v>
      </c>
      <c r="M15" s="75">
        <f t="shared" si="5"/>
        <v>159932.03333333333</v>
      </c>
      <c r="N15" s="75">
        <f t="shared" si="5"/>
        <v>18440.774285714284</v>
      </c>
      <c r="O15" s="84"/>
    </row>
    <row r="16" spans="1:15" x14ac:dyDescent="0.25">
      <c r="A16" s="1" t="s">
        <v>16</v>
      </c>
      <c r="B16" s="9">
        <v>734</v>
      </c>
      <c r="C16" s="8">
        <v>668</v>
      </c>
      <c r="D16" s="7">
        <v>540675.97299999988</v>
      </c>
      <c r="E16" s="7">
        <v>164498.79999999999</v>
      </c>
      <c r="F16" s="6">
        <v>13801.993999999999</v>
      </c>
      <c r="G16" s="6"/>
      <c r="H16" s="82"/>
      <c r="I16" s="74" t="s">
        <v>641</v>
      </c>
      <c r="J16" s="75">
        <f>MEDIAN(B18:B38)</f>
        <v>558</v>
      </c>
      <c r="K16" s="75">
        <f t="shared" ref="K16:N16" si="6">MEDIAN(C18:C38)</f>
        <v>510</v>
      </c>
      <c r="L16" s="75">
        <f t="shared" si="6"/>
        <v>534541.67599999998</v>
      </c>
      <c r="M16" s="75">
        <f t="shared" si="6"/>
        <v>152476.4</v>
      </c>
      <c r="N16" s="75">
        <f t="shared" si="6"/>
        <v>17215.118000000002</v>
      </c>
      <c r="O16" s="84"/>
    </row>
    <row r="17" spans="1:15" x14ac:dyDescent="0.25">
      <c r="A17" s="1" t="s">
        <v>17</v>
      </c>
      <c r="B17" s="9">
        <v>626</v>
      </c>
      <c r="C17" s="8">
        <v>594</v>
      </c>
      <c r="D17" s="7">
        <v>768109.11300000001</v>
      </c>
      <c r="E17" s="7">
        <v>213673</v>
      </c>
      <c r="F17" s="6">
        <v>26652.702000000001</v>
      </c>
      <c r="G17" s="6"/>
      <c r="H17" s="82"/>
      <c r="I17" s="74" t="s">
        <v>642</v>
      </c>
      <c r="J17" s="74">
        <f>STDEV(B18:B38)</f>
        <v>80.871179161971057</v>
      </c>
      <c r="K17" s="74">
        <f t="shared" ref="K17:N17" si="7">STDEV(C18:C38)</f>
        <v>70.939142261250197</v>
      </c>
      <c r="L17" s="74">
        <f t="shared" si="7"/>
        <v>150502.8202888277</v>
      </c>
      <c r="M17" s="74">
        <f t="shared" si="7"/>
        <v>42682.683946014105</v>
      </c>
      <c r="N17" s="74">
        <f t="shared" si="7"/>
        <v>5965.6295398280763</v>
      </c>
      <c r="O17" s="84"/>
    </row>
    <row r="18" spans="1:15" x14ac:dyDescent="0.25">
      <c r="A18" s="26" t="s">
        <v>18</v>
      </c>
      <c r="B18" s="10">
        <v>577</v>
      </c>
      <c r="C18" s="49">
        <v>537</v>
      </c>
      <c r="D18" s="11">
        <v>403820.10800000001</v>
      </c>
      <c r="E18" s="11">
        <v>135190.79999999999</v>
      </c>
      <c r="F18" s="53">
        <v>12402.825999999999</v>
      </c>
      <c r="G18" s="53"/>
      <c r="H18" s="82"/>
      <c r="I18" s="74" t="s">
        <v>643</v>
      </c>
      <c r="J18" s="75">
        <f>MIN(B18:B38)</f>
        <v>383</v>
      </c>
      <c r="K18" s="75">
        <f t="shared" ref="K18:N18" si="8">MIN(C18:C38)</f>
        <v>366</v>
      </c>
      <c r="L18" s="75">
        <f t="shared" si="8"/>
        <v>315647.109</v>
      </c>
      <c r="M18" s="75">
        <f t="shared" si="8"/>
        <v>100388.4</v>
      </c>
      <c r="N18" s="75">
        <f t="shared" si="8"/>
        <v>8992.4220000000005</v>
      </c>
      <c r="O18" s="84"/>
    </row>
    <row r="19" spans="1:15" x14ac:dyDescent="0.25">
      <c r="A19" s="26" t="s">
        <v>19</v>
      </c>
      <c r="B19" s="10">
        <v>562</v>
      </c>
      <c r="C19" s="49">
        <v>508</v>
      </c>
      <c r="D19" s="11">
        <v>388745.03499999997</v>
      </c>
      <c r="E19" s="11">
        <v>148950.6</v>
      </c>
      <c r="F19" s="53">
        <v>11695.439</v>
      </c>
      <c r="G19" s="53"/>
      <c r="H19" s="82"/>
      <c r="I19" s="74" t="s">
        <v>644</v>
      </c>
      <c r="J19" s="75">
        <f>MAX(B18:B38)</f>
        <v>795</v>
      </c>
      <c r="K19" s="75">
        <f t="shared" ref="K19:N19" si="9">MAX(C18:C38)</f>
        <v>734</v>
      </c>
      <c r="L19" s="75">
        <f t="shared" si="9"/>
        <v>951216.16399999999</v>
      </c>
      <c r="M19" s="75">
        <f t="shared" si="9"/>
        <v>273174.7</v>
      </c>
      <c r="N19" s="75">
        <f t="shared" si="9"/>
        <v>31968.975999999999</v>
      </c>
      <c r="O19" s="84"/>
    </row>
    <row r="20" spans="1:15" x14ac:dyDescent="0.25">
      <c r="A20" s="26" t="s">
        <v>20</v>
      </c>
      <c r="B20" s="10">
        <v>563</v>
      </c>
      <c r="C20" s="49">
        <v>495</v>
      </c>
      <c r="D20" s="11">
        <v>622367.2969999999</v>
      </c>
      <c r="E20" s="11">
        <v>153421.6</v>
      </c>
      <c r="F20" s="53">
        <v>26362.019</v>
      </c>
      <c r="G20" s="53"/>
      <c r="H20" s="82"/>
      <c r="I20" s="77"/>
      <c r="J20" s="77"/>
      <c r="K20" s="77"/>
      <c r="L20" s="77"/>
      <c r="M20" s="77"/>
      <c r="N20" s="77"/>
      <c r="O20" s="84"/>
    </row>
    <row r="21" spans="1:15" x14ac:dyDescent="0.25">
      <c r="A21" s="26" t="s">
        <v>21</v>
      </c>
      <c r="B21" s="10">
        <v>652</v>
      </c>
      <c r="C21" s="49">
        <v>585</v>
      </c>
      <c r="D21" s="11">
        <v>456011.80799999996</v>
      </c>
      <c r="E21" s="11">
        <v>158315.9</v>
      </c>
      <c r="F21" s="53">
        <v>15771.648000000001</v>
      </c>
      <c r="G21" s="53"/>
      <c r="H21" s="82"/>
      <c r="I21" s="77"/>
      <c r="J21" s="77"/>
      <c r="K21" s="77"/>
      <c r="L21" s="77"/>
      <c r="M21" s="77"/>
      <c r="N21" s="77"/>
      <c r="O21" s="84"/>
    </row>
    <row r="22" spans="1:15" x14ac:dyDescent="0.25">
      <c r="A22" s="26" t="s">
        <v>22</v>
      </c>
      <c r="B22" s="10">
        <v>611</v>
      </c>
      <c r="C22" s="49">
        <v>549</v>
      </c>
      <c r="D22" s="11">
        <v>951216.16399999999</v>
      </c>
      <c r="E22" s="11">
        <v>273174.7</v>
      </c>
      <c r="F22" s="53">
        <v>31968.975999999999</v>
      </c>
      <c r="G22" s="53"/>
      <c r="H22" s="82"/>
      <c r="I22" s="83" t="s">
        <v>647</v>
      </c>
      <c r="J22" s="77"/>
      <c r="K22" s="77"/>
      <c r="L22" s="77"/>
      <c r="M22" s="77"/>
      <c r="N22" s="77"/>
      <c r="O22" s="84"/>
    </row>
    <row r="23" spans="1:15" x14ac:dyDescent="0.25">
      <c r="A23" s="26" t="s">
        <v>23</v>
      </c>
      <c r="B23" s="10">
        <v>561</v>
      </c>
      <c r="C23" s="49">
        <v>500</v>
      </c>
      <c r="D23" s="11">
        <v>534541.67599999998</v>
      </c>
      <c r="E23" s="11">
        <v>167637</v>
      </c>
      <c r="F23" s="53">
        <v>15531.267999999998</v>
      </c>
      <c r="G23" s="53"/>
      <c r="H23" s="82"/>
      <c r="I23" s="74"/>
      <c r="J23" s="74" t="s">
        <v>72</v>
      </c>
      <c r="K23" s="74" t="s">
        <v>637</v>
      </c>
      <c r="L23" s="74" t="s">
        <v>1</v>
      </c>
      <c r="M23" s="74" t="s">
        <v>638</v>
      </c>
      <c r="N23" s="74" t="s">
        <v>639</v>
      </c>
      <c r="O23" s="84"/>
    </row>
    <row r="24" spans="1:15" x14ac:dyDescent="0.25">
      <c r="A24" s="26" t="s">
        <v>24</v>
      </c>
      <c r="B24" s="10">
        <v>558</v>
      </c>
      <c r="C24" s="49">
        <v>525</v>
      </c>
      <c r="D24" s="11">
        <v>537651.89399999985</v>
      </c>
      <c r="E24" s="11">
        <v>134114.69999999998</v>
      </c>
      <c r="F24" s="53">
        <v>19734.212</v>
      </c>
      <c r="G24" s="53"/>
      <c r="H24" s="82"/>
      <c r="I24" s="74" t="s">
        <v>640</v>
      </c>
      <c r="J24" s="75">
        <f>AVERAGE(B39:B55)</f>
        <v>1814.3529411764705</v>
      </c>
      <c r="K24" s="75">
        <f t="shared" ref="K24:N24" si="10">AVERAGE(C39:C55)</f>
        <v>1738.8235294117646</v>
      </c>
      <c r="L24" s="75">
        <f t="shared" si="10"/>
        <v>456398.848</v>
      </c>
      <c r="M24" s="75">
        <f t="shared" si="10"/>
        <v>131929.90000000002</v>
      </c>
      <c r="N24" s="75">
        <f t="shared" si="10"/>
        <v>17112.922999999999</v>
      </c>
      <c r="O24" s="84"/>
    </row>
    <row r="25" spans="1:15" x14ac:dyDescent="0.25">
      <c r="A25" s="26" t="s">
        <v>25</v>
      </c>
      <c r="B25" s="10">
        <v>570</v>
      </c>
      <c r="C25" s="49">
        <v>520</v>
      </c>
      <c r="D25" s="11">
        <v>623710.09299999999</v>
      </c>
      <c r="E25" s="11">
        <v>228044.79999999999</v>
      </c>
      <c r="F25" s="53">
        <v>17192.881999999998</v>
      </c>
      <c r="G25" s="53"/>
      <c r="H25" s="82"/>
      <c r="I25" s="74" t="s">
        <v>641</v>
      </c>
      <c r="J25" s="75">
        <f>MEDIAN(B39:B55)</f>
        <v>1663</v>
      </c>
      <c r="K25" s="75">
        <f t="shared" ref="K25:N25" si="11">MEDIAN(C39:C55)</f>
        <v>1585</v>
      </c>
      <c r="L25" s="75">
        <f t="shared" si="11"/>
        <v>413937.07999999996</v>
      </c>
      <c r="M25" s="75">
        <f t="shared" si="11"/>
        <v>114328.4</v>
      </c>
      <c r="N25" s="75">
        <f t="shared" si="11"/>
        <v>17299.115000000005</v>
      </c>
      <c r="O25" s="84"/>
    </row>
    <row r="26" spans="1:15" x14ac:dyDescent="0.25">
      <c r="A26" s="26" t="s">
        <v>26</v>
      </c>
      <c r="B26" s="10">
        <v>551</v>
      </c>
      <c r="C26" s="49">
        <v>511</v>
      </c>
      <c r="D26" s="11">
        <v>764838.99300000002</v>
      </c>
      <c r="E26" s="11">
        <v>202702.9</v>
      </c>
      <c r="F26" s="53">
        <v>22591.282999999999</v>
      </c>
      <c r="G26" s="53"/>
      <c r="H26" s="82"/>
      <c r="I26" s="74" t="s">
        <v>642</v>
      </c>
      <c r="J26" s="74">
        <f>STDEV(B39:B55)</f>
        <v>758.10165390075417</v>
      </c>
      <c r="K26" s="74">
        <f t="shared" ref="K26:N26" si="12">STDEV(C39:C55)</f>
        <v>743.02533901056484</v>
      </c>
      <c r="L26" s="74">
        <f t="shared" si="12"/>
        <v>161741.09893281088</v>
      </c>
      <c r="M26" s="74">
        <f t="shared" si="12"/>
        <v>47776.847073124627</v>
      </c>
      <c r="N26" s="74">
        <f t="shared" si="12"/>
        <v>6519.0714420685908</v>
      </c>
      <c r="O26" s="84"/>
    </row>
    <row r="27" spans="1:15" x14ac:dyDescent="0.25">
      <c r="A27" s="26" t="s">
        <v>27</v>
      </c>
      <c r="B27" s="10">
        <v>537</v>
      </c>
      <c r="C27" s="49">
        <v>507</v>
      </c>
      <c r="D27" s="11">
        <v>315647.109</v>
      </c>
      <c r="E27" s="11">
        <v>119860.2</v>
      </c>
      <c r="F27" s="53">
        <v>8992.4220000000005</v>
      </c>
      <c r="G27" s="53"/>
      <c r="H27" s="82"/>
      <c r="I27" s="74" t="s">
        <v>643</v>
      </c>
      <c r="J27" s="75">
        <f>MIN(B39:B55)</f>
        <v>1000</v>
      </c>
      <c r="K27" s="75">
        <f t="shared" ref="K27:M27" si="13">MIN(C39:C55)</f>
        <v>930</v>
      </c>
      <c r="L27" s="75">
        <f t="shared" si="13"/>
        <v>268159.51300000004</v>
      </c>
      <c r="M27" s="75">
        <f t="shared" si="13"/>
        <v>81841.399999999994</v>
      </c>
      <c r="N27" s="75">
        <f>MIN(F39:F55)</f>
        <v>7814.05</v>
      </c>
      <c r="O27" s="84"/>
    </row>
    <row r="28" spans="1:15" x14ac:dyDescent="0.25">
      <c r="A28" s="26" t="s">
        <v>28</v>
      </c>
      <c r="B28" s="10">
        <v>543</v>
      </c>
      <c r="C28" s="49">
        <v>500</v>
      </c>
      <c r="D28" s="11">
        <v>610984.65799999994</v>
      </c>
      <c r="E28" s="11">
        <v>170025.5</v>
      </c>
      <c r="F28" s="53">
        <v>19104.311000000002</v>
      </c>
      <c r="G28" s="53"/>
      <c r="H28" s="82"/>
      <c r="I28" s="74" t="s">
        <v>644</v>
      </c>
      <c r="J28" s="75">
        <f>MAX(B39:B55)</f>
        <v>3726</v>
      </c>
      <c r="K28" s="75">
        <f t="shared" ref="K28:N28" si="14">MAX(C39:C55)</f>
        <v>3617</v>
      </c>
      <c r="L28" s="75">
        <f t="shared" si="14"/>
        <v>897163.71199999994</v>
      </c>
      <c r="M28" s="75">
        <f t="shared" si="14"/>
        <v>266476.7</v>
      </c>
      <c r="N28" s="75">
        <f t="shared" si="14"/>
        <v>31496.256999999998</v>
      </c>
      <c r="O28" s="84"/>
    </row>
    <row r="29" spans="1:15" x14ac:dyDescent="0.25">
      <c r="A29" s="26" t="s">
        <v>29</v>
      </c>
      <c r="B29" s="10">
        <v>558</v>
      </c>
      <c r="C29" s="49">
        <v>511</v>
      </c>
      <c r="D29" s="11">
        <v>563524.68699999992</v>
      </c>
      <c r="E29" s="11">
        <v>189704.69999999998</v>
      </c>
      <c r="F29" s="53">
        <v>21454.986000000001</v>
      </c>
      <c r="G29" s="53"/>
      <c r="H29" s="82"/>
      <c r="I29" s="77"/>
      <c r="J29" s="77"/>
      <c r="K29" s="77"/>
      <c r="L29" s="77"/>
      <c r="M29" s="77"/>
      <c r="N29" s="77"/>
      <c r="O29" s="84"/>
    </row>
    <row r="30" spans="1:15" x14ac:dyDescent="0.25">
      <c r="A30" s="26" t="s">
        <v>30</v>
      </c>
      <c r="B30" s="10">
        <v>536</v>
      </c>
      <c r="C30" s="49">
        <v>510</v>
      </c>
      <c r="D30" s="11">
        <v>555497.23600000003</v>
      </c>
      <c r="E30" s="11">
        <v>123129.3</v>
      </c>
      <c r="F30" s="53">
        <v>18783.758999999998</v>
      </c>
      <c r="G30" s="53"/>
      <c r="H30" s="82"/>
      <c r="I30" s="77"/>
      <c r="J30" s="77"/>
      <c r="K30" s="77"/>
      <c r="L30" s="77"/>
      <c r="M30" s="77"/>
      <c r="N30" s="77"/>
      <c r="O30" s="84"/>
    </row>
    <row r="31" spans="1:15" x14ac:dyDescent="0.25">
      <c r="A31" s="26" t="s">
        <v>31</v>
      </c>
      <c r="B31" s="10">
        <v>549</v>
      </c>
      <c r="C31" s="49">
        <v>498</v>
      </c>
      <c r="D31" s="11">
        <v>432657.446</v>
      </c>
      <c r="E31" s="11">
        <v>121400.4</v>
      </c>
      <c r="F31" s="53">
        <v>14298.02</v>
      </c>
      <c r="G31" s="53"/>
      <c r="H31" s="82"/>
      <c r="I31" s="83" t="s">
        <v>648</v>
      </c>
      <c r="J31" s="77"/>
      <c r="K31" s="77"/>
      <c r="L31" s="77"/>
      <c r="M31" s="77"/>
      <c r="N31" s="77"/>
      <c r="O31" s="84"/>
    </row>
    <row r="32" spans="1:15" x14ac:dyDescent="0.25">
      <c r="A32" s="26" t="s">
        <v>32</v>
      </c>
      <c r="B32" s="10">
        <v>545</v>
      </c>
      <c r="C32" s="49">
        <v>499</v>
      </c>
      <c r="D32" s="11">
        <v>488985.67099999997</v>
      </c>
      <c r="E32" s="11">
        <v>152476.4</v>
      </c>
      <c r="F32" s="53">
        <v>17215.118000000002</v>
      </c>
      <c r="G32" s="53"/>
      <c r="H32" s="82"/>
      <c r="I32" s="74"/>
      <c r="J32" s="74" t="s">
        <v>72</v>
      </c>
      <c r="K32" s="74" t="s">
        <v>637</v>
      </c>
      <c r="L32" s="74" t="s">
        <v>1</v>
      </c>
      <c r="M32" s="74" t="s">
        <v>638</v>
      </c>
      <c r="N32" s="74" t="s">
        <v>639</v>
      </c>
      <c r="O32" s="84"/>
    </row>
    <row r="33" spans="1:24" x14ac:dyDescent="0.25">
      <c r="A33" s="26" t="s">
        <v>33</v>
      </c>
      <c r="B33" s="10">
        <v>591</v>
      </c>
      <c r="C33" s="49">
        <v>535</v>
      </c>
      <c r="D33" s="11">
        <v>689428.11499999987</v>
      </c>
      <c r="E33" s="11">
        <v>215420.6</v>
      </c>
      <c r="F33" s="53">
        <v>27256.949999999997</v>
      </c>
      <c r="G33" s="53"/>
      <c r="H33" s="82"/>
      <c r="I33" s="74" t="s">
        <v>640</v>
      </c>
      <c r="J33" s="75">
        <f>AVERAGE(B56:B69)</f>
        <v>856.57142857142856</v>
      </c>
      <c r="K33" s="75">
        <f t="shared" ref="K33:N33" si="15">AVERAGE(C56:C69)</f>
        <v>800.78571428571433</v>
      </c>
      <c r="L33" s="75">
        <f t="shared" si="15"/>
        <v>371728.01678571425</v>
      </c>
      <c r="M33" s="75">
        <f t="shared" si="15"/>
        <v>111045.82142857143</v>
      </c>
      <c r="N33" s="75">
        <f t="shared" si="15"/>
        <v>14577.793857142857</v>
      </c>
      <c r="O33" s="84"/>
    </row>
    <row r="34" spans="1:24" x14ac:dyDescent="0.25">
      <c r="A34" s="26" t="s">
        <v>34</v>
      </c>
      <c r="B34" s="10">
        <v>383</v>
      </c>
      <c r="C34" s="49">
        <v>366</v>
      </c>
      <c r="D34" s="11">
        <v>343105.08400000003</v>
      </c>
      <c r="E34" s="11">
        <v>100388.4</v>
      </c>
      <c r="F34" s="53">
        <v>11292.471</v>
      </c>
      <c r="G34" s="53"/>
      <c r="H34" s="82"/>
      <c r="I34" s="74" t="s">
        <v>641</v>
      </c>
      <c r="J34" s="75">
        <f>MEDIAN(B56:B69)</f>
        <v>847.5</v>
      </c>
      <c r="K34" s="75">
        <f t="shared" ref="K34:N34" si="16">MEDIAN(C56:C69)</f>
        <v>800</v>
      </c>
      <c r="L34" s="75">
        <f t="shared" si="16"/>
        <v>348397.09049999993</v>
      </c>
      <c r="M34" s="75">
        <f t="shared" si="16"/>
        <v>104530.45</v>
      </c>
      <c r="N34" s="75">
        <f t="shared" si="16"/>
        <v>13646.894499999999</v>
      </c>
      <c r="O34" s="84"/>
    </row>
    <row r="35" spans="1:24" x14ac:dyDescent="0.25">
      <c r="A35" s="26" t="s">
        <v>35</v>
      </c>
      <c r="B35" s="10">
        <v>402</v>
      </c>
      <c r="C35" s="49">
        <v>385</v>
      </c>
      <c r="D35" s="11">
        <v>605155.42599999998</v>
      </c>
      <c r="E35" s="11">
        <v>119902.7</v>
      </c>
      <c r="F35" s="53">
        <v>20147.787999999997</v>
      </c>
      <c r="G35" s="53"/>
      <c r="H35" s="82"/>
      <c r="I35" s="74" t="s">
        <v>642</v>
      </c>
      <c r="J35" s="74">
        <f>STDEV(B56:B69)</f>
        <v>70.888552060165622</v>
      </c>
      <c r="K35" s="74">
        <f t="shared" ref="K35:N35" si="17">STDEV(C56:C69)</f>
        <v>72.3561475474758</v>
      </c>
      <c r="L35" s="74">
        <f t="shared" si="17"/>
        <v>145728.33360269677</v>
      </c>
      <c r="M35" s="74">
        <f t="shared" si="17"/>
        <v>49065.272069014616</v>
      </c>
      <c r="N35" s="74">
        <f t="shared" si="17"/>
        <v>5941.5560463632046</v>
      </c>
      <c r="O35" s="84"/>
    </row>
    <row r="36" spans="1:24" x14ac:dyDescent="0.25">
      <c r="A36" s="26" t="s">
        <v>36</v>
      </c>
      <c r="B36" s="10">
        <v>547</v>
      </c>
      <c r="C36" s="49">
        <v>495</v>
      </c>
      <c r="D36" s="11">
        <v>407276.99</v>
      </c>
      <c r="E36" s="11">
        <v>134854.19999999998</v>
      </c>
      <c r="F36" s="53">
        <v>16453.806999999997</v>
      </c>
      <c r="G36" s="53"/>
      <c r="H36" s="82"/>
      <c r="I36" s="74" t="s">
        <v>643</v>
      </c>
      <c r="J36" s="75">
        <f>MIN(B56:B69)</f>
        <v>772</v>
      </c>
      <c r="K36" s="75">
        <f t="shared" ref="K36:N36" si="18">MIN(C56:C69)</f>
        <v>709</v>
      </c>
      <c r="L36" s="75">
        <f t="shared" si="18"/>
        <v>133966.902</v>
      </c>
      <c r="M36" s="75">
        <f t="shared" si="18"/>
        <v>32825.299999999996</v>
      </c>
      <c r="N36" s="75">
        <f t="shared" si="18"/>
        <v>3825.748</v>
      </c>
      <c r="O36" s="84"/>
    </row>
    <row r="37" spans="1:24" x14ac:dyDescent="0.25">
      <c r="A37" s="26" t="s">
        <v>37</v>
      </c>
      <c r="B37" s="10">
        <v>631</v>
      </c>
      <c r="C37" s="49">
        <v>583</v>
      </c>
      <c r="D37" s="11">
        <v>405484.23799999995</v>
      </c>
      <c r="E37" s="11">
        <v>129973.5</v>
      </c>
      <c r="F37" s="53">
        <v>12702.587</v>
      </c>
      <c r="G37" s="53"/>
      <c r="H37" s="82"/>
      <c r="I37" s="74" t="s">
        <v>644</v>
      </c>
      <c r="J37" s="75">
        <f>MAX(B56:B69)</f>
        <v>963</v>
      </c>
      <c r="K37" s="75">
        <f t="shared" ref="K37:N37" si="19">MAX(C56:C69)</f>
        <v>912</v>
      </c>
      <c r="L37" s="75">
        <f t="shared" si="19"/>
        <v>615950.17099999997</v>
      </c>
      <c r="M37" s="75">
        <f t="shared" si="19"/>
        <v>206441.19999999998</v>
      </c>
      <c r="N37" s="75">
        <f t="shared" si="19"/>
        <v>23761.613999999998</v>
      </c>
      <c r="O37" s="84"/>
    </row>
    <row r="38" spans="1:24" ht="15.75" thickBot="1" x14ac:dyDescent="0.3">
      <c r="A38" s="26" t="s">
        <v>38</v>
      </c>
      <c r="B38" s="10">
        <v>795</v>
      </c>
      <c r="C38" s="49">
        <v>734</v>
      </c>
      <c r="D38" s="13">
        <v>519934.13700000005</v>
      </c>
      <c r="E38" s="13">
        <v>179883.8</v>
      </c>
      <c r="F38" s="14">
        <v>26303.487999999998</v>
      </c>
      <c r="G38" s="14"/>
      <c r="H38" s="85"/>
      <c r="I38" s="86"/>
      <c r="J38" s="86"/>
      <c r="K38" s="86"/>
      <c r="L38" s="86"/>
      <c r="M38" s="86"/>
      <c r="N38" s="86"/>
      <c r="O38" s="87"/>
    </row>
    <row r="39" spans="1:24" ht="15.75" thickBot="1" x14ac:dyDescent="0.3">
      <c r="A39" s="33" t="s">
        <v>39</v>
      </c>
      <c r="B39" s="34">
        <v>1000</v>
      </c>
      <c r="C39" s="35">
        <v>930</v>
      </c>
      <c r="D39" s="17">
        <v>614454.69800000009</v>
      </c>
      <c r="E39" s="17">
        <v>113248.9</v>
      </c>
      <c r="F39" s="16">
        <v>22198.855</v>
      </c>
      <c r="G39" s="16"/>
      <c r="I39" s="77"/>
      <c r="J39" s="77"/>
      <c r="K39" s="77"/>
      <c r="L39" s="77"/>
      <c r="M39" s="77"/>
      <c r="N39" s="77"/>
    </row>
    <row r="40" spans="1:24" x14ac:dyDescent="0.25">
      <c r="A40" s="33" t="s">
        <v>40</v>
      </c>
      <c r="B40" s="34">
        <v>1207</v>
      </c>
      <c r="C40" s="34">
        <v>1136</v>
      </c>
      <c r="D40" s="19">
        <v>516269.92300000001</v>
      </c>
      <c r="E40" s="19">
        <v>193465.1</v>
      </c>
      <c r="F40" s="18">
        <v>16535.151999999998</v>
      </c>
      <c r="G40" s="18"/>
      <c r="H40" s="79"/>
      <c r="I40" s="88"/>
      <c r="J40" s="89"/>
      <c r="K40" s="90" t="s">
        <v>650</v>
      </c>
      <c r="L40" s="89"/>
      <c r="M40" s="89"/>
      <c r="N40" s="89"/>
      <c r="O40" s="80"/>
      <c r="P40" s="80"/>
      <c r="Q40" s="80"/>
      <c r="R40" s="80"/>
      <c r="S40" s="80"/>
      <c r="T40" s="80"/>
      <c r="U40" s="80"/>
      <c r="V40" s="80"/>
      <c r="W40" s="80"/>
      <c r="X40" s="81"/>
    </row>
    <row r="41" spans="1:24" x14ac:dyDescent="0.25">
      <c r="A41" s="33" t="s">
        <v>41</v>
      </c>
      <c r="B41" s="34">
        <v>2317</v>
      </c>
      <c r="C41" s="34">
        <v>2229</v>
      </c>
      <c r="D41" s="19">
        <v>297812.74900000001</v>
      </c>
      <c r="E41" s="19">
        <v>89802.5</v>
      </c>
      <c r="F41" s="18">
        <v>7814.05</v>
      </c>
      <c r="G41" s="18"/>
      <c r="H41" s="82"/>
      <c r="I41" s="74"/>
      <c r="J41" s="76" t="s">
        <v>72</v>
      </c>
      <c r="K41" s="74" t="s">
        <v>637</v>
      </c>
      <c r="L41" s="74" t="s">
        <v>1</v>
      </c>
      <c r="M41" s="74" t="s">
        <v>638</v>
      </c>
      <c r="N41" s="74" t="s">
        <v>639</v>
      </c>
      <c r="O41" s="77"/>
      <c r="P41" s="77"/>
      <c r="Q41" s="77"/>
      <c r="R41" s="77"/>
      <c r="S41" s="77"/>
      <c r="T41" s="77"/>
      <c r="U41" s="77"/>
      <c r="V41" s="77"/>
      <c r="W41" s="77"/>
      <c r="X41" s="84"/>
    </row>
    <row r="42" spans="1:24" x14ac:dyDescent="0.25">
      <c r="A42" s="33" t="s">
        <v>42</v>
      </c>
      <c r="B42" s="34">
        <v>2013</v>
      </c>
      <c r="C42" s="34">
        <v>1946</v>
      </c>
      <c r="D42" s="19">
        <v>692677.08699999994</v>
      </c>
      <c r="E42" s="19">
        <v>184368.4</v>
      </c>
      <c r="F42" s="18">
        <v>28041.312999999998</v>
      </c>
      <c r="G42" s="18"/>
      <c r="H42" s="82"/>
      <c r="I42" s="74" t="s">
        <v>649</v>
      </c>
      <c r="J42" s="75">
        <v>1055.2142857142858</v>
      </c>
      <c r="K42" s="75">
        <v>975.92857142857144</v>
      </c>
      <c r="L42" s="75">
        <v>608250.12299999991</v>
      </c>
      <c r="M42" s="75">
        <v>200233.40714285712</v>
      </c>
      <c r="N42" s="75">
        <v>18736.728500000001</v>
      </c>
      <c r="O42" s="77"/>
      <c r="P42" s="77"/>
      <c r="Q42" s="77"/>
      <c r="R42" s="77"/>
      <c r="S42" s="77"/>
      <c r="T42" s="77"/>
      <c r="U42" s="77"/>
      <c r="V42" s="77"/>
      <c r="W42" s="77"/>
      <c r="X42" s="84"/>
    </row>
    <row r="43" spans="1:24" x14ac:dyDescent="0.25">
      <c r="A43" s="33" t="s">
        <v>43</v>
      </c>
      <c r="B43" s="34">
        <v>2324</v>
      </c>
      <c r="C43" s="34">
        <v>2228</v>
      </c>
      <c r="D43" s="19">
        <v>897163.71199999994</v>
      </c>
      <c r="E43" s="19">
        <v>266476.7</v>
      </c>
      <c r="F43" s="18">
        <v>31496.256999999998</v>
      </c>
      <c r="G43" s="18"/>
      <c r="H43" s="82"/>
      <c r="I43" s="74" t="s">
        <v>646</v>
      </c>
      <c r="J43" s="75">
        <v>562.95238095238096</v>
      </c>
      <c r="K43" s="75">
        <v>516.80952380952385</v>
      </c>
      <c r="L43" s="75">
        <v>534313.51738095237</v>
      </c>
      <c r="M43" s="75">
        <v>159932.03333333333</v>
      </c>
      <c r="N43" s="75">
        <v>18440.774285714298</v>
      </c>
      <c r="O43" s="77"/>
      <c r="P43" s="77"/>
      <c r="Q43" s="77"/>
      <c r="R43" s="77"/>
      <c r="S43" s="77"/>
      <c r="T43" s="77"/>
      <c r="U43" s="77"/>
      <c r="V43" s="77"/>
      <c r="W43" s="77"/>
      <c r="X43" s="84"/>
    </row>
    <row r="44" spans="1:24" x14ac:dyDescent="0.25">
      <c r="A44" s="33" t="s">
        <v>44</v>
      </c>
      <c r="B44" s="34">
        <v>3726</v>
      </c>
      <c r="C44" s="34">
        <v>3617</v>
      </c>
      <c r="D44" s="19">
        <v>417727.33199999999</v>
      </c>
      <c r="E44" s="19">
        <v>111834.5</v>
      </c>
      <c r="F44" s="18">
        <v>10181.385</v>
      </c>
      <c r="G44" s="18"/>
      <c r="H44" s="82"/>
      <c r="I44" s="74" t="s">
        <v>647</v>
      </c>
      <c r="J44" s="74">
        <v>1814.3529411764705</v>
      </c>
      <c r="K44" s="74">
        <v>1738.8235294117646</v>
      </c>
      <c r="L44" s="74">
        <v>456398.848</v>
      </c>
      <c r="M44" s="74">
        <v>131929.90000000002</v>
      </c>
      <c r="N44" s="74">
        <v>17112.922999999999</v>
      </c>
      <c r="O44" s="77"/>
      <c r="P44" s="77"/>
      <c r="Q44" s="77"/>
      <c r="R44" s="77"/>
      <c r="S44" s="77"/>
      <c r="T44" s="77"/>
      <c r="U44" s="77"/>
      <c r="V44" s="77"/>
      <c r="W44" s="77"/>
      <c r="X44" s="84"/>
    </row>
    <row r="45" spans="1:24" x14ac:dyDescent="0.25">
      <c r="A45" s="33" t="s">
        <v>45</v>
      </c>
      <c r="B45" s="34">
        <v>2563</v>
      </c>
      <c r="C45" s="34">
        <v>2482</v>
      </c>
      <c r="D45" s="19">
        <v>326968.75199999998</v>
      </c>
      <c r="E45" s="19">
        <v>122687.3</v>
      </c>
      <c r="F45" s="18">
        <v>9727.1790000000001</v>
      </c>
      <c r="G45" s="18"/>
      <c r="H45" s="82"/>
      <c r="I45" s="74" t="s">
        <v>648</v>
      </c>
      <c r="J45" s="75">
        <v>856.57142857142856</v>
      </c>
      <c r="K45" s="75">
        <v>800.78571428571433</v>
      </c>
      <c r="L45" s="75">
        <v>371728.01678571425</v>
      </c>
      <c r="M45" s="75">
        <v>111045.82142857143</v>
      </c>
      <c r="N45" s="75">
        <v>14577.793857142857</v>
      </c>
      <c r="O45" s="77"/>
      <c r="P45" s="77"/>
      <c r="Q45" s="77"/>
      <c r="R45" s="77"/>
      <c r="S45" s="77"/>
      <c r="T45" s="77"/>
      <c r="U45" s="77"/>
      <c r="V45" s="77"/>
      <c r="W45" s="77"/>
      <c r="X45" s="84"/>
    </row>
    <row r="46" spans="1:24" x14ac:dyDescent="0.25">
      <c r="A46" s="33" t="s">
        <v>46</v>
      </c>
      <c r="B46" s="34">
        <v>3006</v>
      </c>
      <c r="C46" s="34">
        <v>2896</v>
      </c>
      <c r="D46" s="19">
        <v>326482.16100000002</v>
      </c>
      <c r="E46" s="19">
        <v>114328.4</v>
      </c>
      <c r="F46" s="18">
        <v>18323.313999999998</v>
      </c>
      <c r="G46" s="18"/>
      <c r="H46" s="82"/>
      <c r="I46" s="77"/>
      <c r="J46" s="77"/>
      <c r="K46" s="77"/>
      <c r="L46" s="77"/>
      <c r="M46" s="77"/>
      <c r="N46" s="77"/>
      <c r="O46" s="77"/>
      <c r="P46" s="77"/>
      <c r="Q46" s="77"/>
      <c r="R46" s="77"/>
      <c r="S46" s="77"/>
      <c r="T46" s="77"/>
      <c r="U46" s="77"/>
      <c r="V46" s="77"/>
      <c r="W46" s="77"/>
      <c r="X46" s="84"/>
    </row>
    <row r="47" spans="1:24" x14ac:dyDescent="0.25">
      <c r="A47" s="33" t="s">
        <v>47</v>
      </c>
      <c r="B47" s="34">
        <v>1663</v>
      </c>
      <c r="C47" s="34">
        <v>1585</v>
      </c>
      <c r="D47" s="19">
        <v>508026.89499999996</v>
      </c>
      <c r="E47" s="19">
        <v>159944.5</v>
      </c>
      <c r="F47" s="18">
        <v>17299.115000000005</v>
      </c>
      <c r="G47" s="18"/>
      <c r="H47" s="82"/>
      <c r="I47" s="77"/>
      <c r="J47" s="77"/>
      <c r="K47" s="77"/>
      <c r="L47" s="77"/>
      <c r="M47" s="77"/>
      <c r="N47" s="77"/>
      <c r="O47" s="77"/>
      <c r="P47" s="77"/>
      <c r="Q47" s="77"/>
      <c r="R47" s="77"/>
      <c r="S47" s="77"/>
      <c r="T47" s="77"/>
      <c r="U47" s="77"/>
      <c r="V47" s="77"/>
      <c r="W47" s="77"/>
      <c r="X47" s="84"/>
    </row>
    <row r="48" spans="1:24" x14ac:dyDescent="0.25">
      <c r="A48" s="33" t="s">
        <v>48</v>
      </c>
      <c r="B48" s="34">
        <v>1779</v>
      </c>
      <c r="C48" s="34">
        <v>1689</v>
      </c>
      <c r="D48" s="19">
        <v>413937.07999999996</v>
      </c>
      <c r="E48" s="19">
        <v>143253.9</v>
      </c>
      <c r="F48" s="18">
        <v>13862.037999999999</v>
      </c>
      <c r="G48" s="18"/>
      <c r="H48" s="82"/>
      <c r="I48" s="77"/>
      <c r="J48" s="77"/>
      <c r="K48" s="77"/>
      <c r="L48" s="77"/>
      <c r="M48" s="77"/>
      <c r="N48" s="77"/>
      <c r="O48" s="77"/>
      <c r="P48" s="77"/>
      <c r="Q48" s="77"/>
      <c r="R48" s="77"/>
      <c r="S48" s="77"/>
      <c r="T48" s="77"/>
      <c r="U48" s="77"/>
      <c r="V48" s="77"/>
      <c r="W48" s="77"/>
      <c r="X48" s="84"/>
    </row>
    <row r="49" spans="1:24" x14ac:dyDescent="0.25">
      <c r="A49" s="33" t="s">
        <v>49</v>
      </c>
      <c r="B49" s="34">
        <v>1086</v>
      </c>
      <c r="C49" s="34">
        <v>1030</v>
      </c>
      <c r="D49" s="19">
        <v>422487.91</v>
      </c>
      <c r="E49" s="19">
        <v>81841.399999999994</v>
      </c>
      <c r="F49" s="18">
        <v>19006.917999999998</v>
      </c>
      <c r="G49" s="18"/>
      <c r="H49" s="82"/>
      <c r="I49" s="77"/>
      <c r="J49" s="78"/>
      <c r="K49" s="78"/>
      <c r="L49" s="78"/>
      <c r="M49" s="78"/>
      <c r="N49" s="78"/>
      <c r="O49" s="77"/>
      <c r="P49" s="77"/>
      <c r="Q49" s="77"/>
      <c r="R49" s="77"/>
      <c r="S49" s="77"/>
      <c r="T49" s="77"/>
      <c r="U49" s="77"/>
      <c r="V49" s="77"/>
      <c r="W49" s="77"/>
      <c r="X49" s="84"/>
    </row>
    <row r="50" spans="1:24" x14ac:dyDescent="0.25">
      <c r="A50" s="33" t="s">
        <v>50</v>
      </c>
      <c r="B50" s="34">
        <v>1231</v>
      </c>
      <c r="C50" s="34">
        <v>1166</v>
      </c>
      <c r="D50" s="19">
        <v>376751.076</v>
      </c>
      <c r="E50" s="19">
        <v>137256.29999999999</v>
      </c>
      <c r="F50" s="18">
        <v>23283.777999999998</v>
      </c>
      <c r="G50" s="18"/>
      <c r="H50" s="82"/>
      <c r="I50" s="77"/>
      <c r="J50" s="77"/>
      <c r="K50" s="77"/>
      <c r="L50" s="77"/>
      <c r="M50" s="77"/>
      <c r="N50" s="77"/>
      <c r="O50" s="77"/>
      <c r="P50" s="77"/>
      <c r="Q50" s="77"/>
      <c r="R50" s="77"/>
      <c r="S50" s="77"/>
      <c r="T50" s="77"/>
      <c r="U50" s="77"/>
      <c r="V50" s="77"/>
      <c r="W50" s="77"/>
      <c r="X50" s="84"/>
    </row>
    <row r="51" spans="1:24" x14ac:dyDescent="0.25">
      <c r="A51" s="33" t="s">
        <v>51</v>
      </c>
      <c r="B51" s="34">
        <v>1248</v>
      </c>
      <c r="C51" s="34">
        <v>1178</v>
      </c>
      <c r="D51" s="19">
        <v>410241.17799999996</v>
      </c>
      <c r="E51" s="19">
        <v>90174.8</v>
      </c>
      <c r="F51" s="18">
        <v>17374.424999999999</v>
      </c>
      <c r="G51" s="18"/>
      <c r="H51" s="82"/>
      <c r="I51" s="77"/>
      <c r="J51" s="77"/>
      <c r="K51" s="77"/>
      <c r="L51" s="77"/>
      <c r="M51" s="77"/>
      <c r="N51" s="77"/>
      <c r="O51" s="77"/>
      <c r="P51" s="77"/>
      <c r="Q51" s="77"/>
      <c r="R51" s="77"/>
      <c r="S51" s="77"/>
      <c r="T51" s="77"/>
      <c r="U51" s="77"/>
      <c r="V51" s="77"/>
      <c r="W51" s="77"/>
      <c r="X51" s="84"/>
    </row>
    <row r="52" spans="1:24" x14ac:dyDescent="0.25">
      <c r="A52" s="33" t="s">
        <v>52</v>
      </c>
      <c r="B52" s="34">
        <v>1674</v>
      </c>
      <c r="C52" s="34">
        <v>1613</v>
      </c>
      <c r="D52" s="19">
        <v>549750.11400000006</v>
      </c>
      <c r="E52" s="19">
        <v>138599.29999999999</v>
      </c>
      <c r="F52" s="18">
        <v>18194.93</v>
      </c>
      <c r="G52" s="18"/>
      <c r="H52" s="82"/>
      <c r="I52" s="77"/>
      <c r="J52" s="77"/>
      <c r="K52" s="77"/>
      <c r="L52" s="77"/>
      <c r="M52" s="77"/>
      <c r="N52" s="77"/>
      <c r="O52" s="77"/>
      <c r="P52" s="77"/>
      <c r="Q52" s="77"/>
      <c r="R52" s="77"/>
      <c r="S52" s="77"/>
      <c r="T52" s="77"/>
      <c r="U52" s="77"/>
      <c r="V52" s="77"/>
      <c r="W52" s="77"/>
      <c r="X52" s="84"/>
    </row>
    <row r="53" spans="1:24" x14ac:dyDescent="0.25">
      <c r="A53" s="33" t="s">
        <v>53</v>
      </c>
      <c r="B53" s="34">
        <v>1514</v>
      </c>
      <c r="C53" s="34">
        <v>1452</v>
      </c>
      <c r="D53" s="19">
        <v>268159.51300000004</v>
      </c>
      <c r="E53" s="19">
        <v>98679.9</v>
      </c>
      <c r="F53" s="18">
        <v>9176.3790000000008</v>
      </c>
      <c r="G53" s="18"/>
      <c r="H53" s="82"/>
      <c r="I53" s="77"/>
      <c r="J53" s="77"/>
      <c r="K53" s="77"/>
      <c r="L53" s="77"/>
      <c r="M53" s="77"/>
      <c r="N53" s="77"/>
      <c r="O53" s="77"/>
      <c r="P53" s="77"/>
      <c r="Q53" s="77"/>
      <c r="R53" s="77"/>
      <c r="S53" s="77"/>
      <c r="T53" s="77"/>
      <c r="U53" s="77"/>
      <c r="V53" s="77"/>
      <c r="W53" s="77"/>
      <c r="X53" s="84"/>
    </row>
    <row r="54" spans="1:24" x14ac:dyDescent="0.25">
      <c r="A54" s="33" t="s">
        <v>54</v>
      </c>
      <c r="B54" s="34">
        <v>1302</v>
      </c>
      <c r="C54" s="34">
        <v>1246</v>
      </c>
      <c r="D54" s="19">
        <v>322730.19300000003</v>
      </c>
      <c r="E54" s="19">
        <v>84806.2</v>
      </c>
      <c r="F54" s="18">
        <v>12880.985000000002</v>
      </c>
      <c r="G54" s="18"/>
      <c r="H54" s="82"/>
      <c r="I54" s="77"/>
      <c r="J54" s="77"/>
      <c r="K54" s="77"/>
      <c r="L54" s="77"/>
      <c r="M54" s="77"/>
      <c r="N54" s="77"/>
      <c r="O54" s="77"/>
      <c r="P54" s="77"/>
      <c r="Q54" s="77"/>
      <c r="R54" s="77"/>
      <c r="S54" s="77"/>
      <c r="T54" s="77"/>
      <c r="U54" s="77"/>
      <c r="V54" s="77"/>
      <c r="W54" s="77"/>
      <c r="X54" s="84"/>
    </row>
    <row r="55" spans="1:24" x14ac:dyDescent="0.25">
      <c r="A55" s="33" t="s">
        <v>55</v>
      </c>
      <c r="B55" s="34">
        <v>1191</v>
      </c>
      <c r="C55" s="34">
        <v>1137</v>
      </c>
      <c r="D55" s="19">
        <v>397140.04299999995</v>
      </c>
      <c r="E55" s="19">
        <v>112040.2</v>
      </c>
      <c r="F55" s="18">
        <v>15523.618</v>
      </c>
      <c r="G55" s="18"/>
      <c r="H55" s="82"/>
      <c r="I55" s="77"/>
      <c r="J55" s="77"/>
      <c r="K55" s="77"/>
      <c r="L55" s="77"/>
      <c r="M55" s="77"/>
      <c r="N55" s="77"/>
      <c r="O55" s="77"/>
      <c r="P55" s="77"/>
      <c r="Q55" s="77"/>
      <c r="R55" s="77"/>
      <c r="S55" s="77"/>
      <c r="T55" s="77"/>
      <c r="U55" s="77"/>
      <c r="V55" s="77"/>
      <c r="W55" s="77"/>
      <c r="X55" s="84"/>
    </row>
    <row r="56" spans="1:24" x14ac:dyDescent="0.25">
      <c r="A56" s="26" t="s">
        <v>56</v>
      </c>
      <c r="B56" s="10">
        <v>957</v>
      </c>
      <c r="C56" s="49">
        <v>912</v>
      </c>
      <c r="D56" s="22">
        <v>370914.26199999999</v>
      </c>
      <c r="E56" s="22">
        <v>102975.8</v>
      </c>
      <c r="F56" s="21">
        <v>15406.284</v>
      </c>
      <c r="G56" s="21"/>
      <c r="H56" s="82"/>
      <c r="I56" s="77"/>
      <c r="J56" s="77"/>
      <c r="K56" s="77"/>
      <c r="L56" s="77"/>
      <c r="M56" s="77"/>
      <c r="N56" s="77"/>
      <c r="O56" s="77"/>
      <c r="P56" s="77"/>
      <c r="Q56" s="77"/>
      <c r="R56" s="77"/>
      <c r="S56" s="77"/>
      <c r="T56" s="77"/>
      <c r="U56" s="77"/>
      <c r="V56" s="77"/>
      <c r="W56" s="77"/>
      <c r="X56" s="84"/>
    </row>
    <row r="57" spans="1:24" x14ac:dyDescent="0.25">
      <c r="A57" s="26" t="s">
        <v>57</v>
      </c>
      <c r="B57" s="10">
        <v>963</v>
      </c>
      <c r="C57" s="49">
        <v>909</v>
      </c>
      <c r="D57" s="24">
        <v>299424.67199999996</v>
      </c>
      <c r="E57" s="24">
        <v>89826.3</v>
      </c>
      <c r="F57" s="25">
        <v>14535.714</v>
      </c>
      <c r="G57" s="25"/>
      <c r="H57" s="82"/>
      <c r="I57" s="77"/>
      <c r="J57" s="77"/>
      <c r="K57" s="77"/>
      <c r="L57" s="77"/>
      <c r="M57" s="77"/>
      <c r="N57" s="77"/>
      <c r="O57" s="77"/>
      <c r="P57" s="77"/>
      <c r="Q57" s="77"/>
      <c r="R57" s="77"/>
      <c r="S57" s="77"/>
      <c r="T57" s="77"/>
      <c r="U57" s="77"/>
      <c r="V57" s="77"/>
      <c r="W57" s="77"/>
      <c r="X57" s="84"/>
    </row>
    <row r="58" spans="1:24" x14ac:dyDescent="0.25">
      <c r="A58" s="26" t="s">
        <v>58</v>
      </c>
      <c r="B58" s="10">
        <v>882</v>
      </c>
      <c r="C58" s="49">
        <v>848</v>
      </c>
      <c r="D58" s="11">
        <v>297325.95399999997</v>
      </c>
      <c r="E58" s="11">
        <v>106085.09999999999</v>
      </c>
      <c r="F58" s="53">
        <v>10397.183000000001</v>
      </c>
      <c r="G58" s="53"/>
      <c r="H58" s="82"/>
      <c r="I58" s="77"/>
      <c r="J58" s="77"/>
      <c r="K58" s="77"/>
      <c r="L58" s="77"/>
      <c r="M58" s="77"/>
      <c r="N58" s="77"/>
      <c r="O58" s="77"/>
      <c r="P58" s="77"/>
      <c r="Q58" s="77"/>
      <c r="R58" s="77"/>
      <c r="S58" s="77"/>
      <c r="T58" s="77"/>
      <c r="U58" s="77"/>
      <c r="V58" s="77"/>
      <c r="W58" s="77"/>
      <c r="X58" s="84"/>
    </row>
    <row r="59" spans="1:24" x14ac:dyDescent="0.25">
      <c r="A59" s="26" t="s">
        <v>59</v>
      </c>
      <c r="B59" s="10">
        <v>942</v>
      </c>
      <c r="C59" s="49">
        <v>896</v>
      </c>
      <c r="D59" s="11">
        <v>336761.5849999999</v>
      </c>
      <c r="E59" s="11">
        <v>110671.7</v>
      </c>
      <c r="F59" s="53">
        <v>11054.216</v>
      </c>
      <c r="G59" s="53"/>
      <c r="H59" s="82"/>
      <c r="I59" s="77"/>
      <c r="J59" s="77"/>
      <c r="K59" s="77"/>
      <c r="L59" s="77"/>
      <c r="M59" s="77"/>
      <c r="N59" s="77"/>
      <c r="O59" s="77"/>
      <c r="P59" s="77"/>
      <c r="Q59" s="77"/>
      <c r="R59" s="77"/>
      <c r="S59" s="77"/>
      <c r="T59" s="77"/>
      <c r="U59" s="77"/>
      <c r="V59" s="77"/>
      <c r="W59" s="77"/>
      <c r="X59" s="84"/>
    </row>
    <row r="60" spans="1:24" x14ac:dyDescent="0.25">
      <c r="A60" s="26" t="s">
        <v>60</v>
      </c>
      <c r="B60" s="10">
        <v>835</v>
      </c>
      <c r="C60" s="49">
        <v>789</v>
      </c>
      <c r="D60" s="11">
        <v>419302.31400000001</v>
      </c>
      <c r="E60" s="11">
        <v>100318.7</v>
      </c>
      <c r="F60" s="53">
        <v>17854.912999999997</v>
      </c>
      <c r="G60" s="53"/>
      <c r="H60" s="82"/>
      <c r="I60" s="77"/>
      <c r="J60" s="77"/>
      <c r="K60" s="77"/>
      <c r="L60" s="77"/>
      <c r="M60" s="77"/>
      <c r="N60" s="77"/>
      <c r="O60" s="77"/>
      <c r="P60" s="77"/>
      <c r="Q60" s="77"/>
      <c r="R60" s="77"/>
      <c r="S60" s="77"/>
      <c r="T60" s="77"/>
      <c r="U60" s="77"/>
      <c r="V60" s="77"/>
      <c r="W60" s="77"/>
      <c r="X60" s="84"/>
    </row>
    <row r="61" spans="1:24" x14ac:dyDescent="0.25">
      <c r="A61" s="26" t="s">
        <v>61</v>
      </c>
      <c r="B61" s="10">
        <v>802</v>
      </c>
      <c r="C61" s="49">
        <v>762</v>
      </c>
      <c r="D61" s="11">
        <v>191171.579</v>
      </c>
      <c r="E61" s="11">
        <v>46906.400000000001</v>
      </c>
      <c r="F61" s="53">
        <v>7197.1539999999995</v>
      </c>
      <c r="G61" s="53"/>
      <c r="H61" s="82"/>
      <c r="I61" s="77"/>
      <c r="J61" s="77"/>
      <c r="K61" s="77"/>
      <c r="L61" s="77"/>
      <c r="M61" s="77"/>
      <c r="N61" s="77"/>
      <c r="O61" s="77"/>
      <c r="P61" s="77"/>
      <c r="Q61" s="77"/>
      <c r="R61" s="77"/>
      <c r="S61" s="77"/>
      <c r="T61" s="77"/>
      <c r="U61" s="77"/>
      <c r="V61" s="77"/>
      <c r="W61" s="77"/>
      <c r="X61" s="84"/>
    </row>
    <row r="62" spans="1:24" x14ac:dyDescent="0.25">
      <c r="A62" s="26" t="s">
        <v>62</v>
      </c>
      <c r="B62" s="10">
        <v>806</v>
      </c>
      <c r="C62" s="49">
        <v>750</v>
      </c>
      <c r="D62" s="11">
        <v>133966.902</v>
      </c>
      <c r="E62" s="11">
        <v>32825.299999999996</v>
      </c>
      <c r="F62" s="53">
        <v>3825.748</v>
      </c>
      <c r="G62" s="53"/>
      <c r="H62" s="82"/>
      <c r="I62" s="77"/>
      <c r="J62" s="77"/>
      <c r="K62" s="77"/>
      <c r="L62" s="77"/>
      <c r="M62" s="77"/>
      <c r="N62" s="77"/>
      <c r="O62" s="77"/>
      <c r="P62" s="77"/>
      <c r="Q62" s="77"/>
      <c r="R62" s="77"/>
      <c r="S62" s="77"/>
      <c r="T62" s="77"/>
      <c r="U62" s="77"/>
      <c r="V62" s="77"/>
      <c r="W62" s="77"/>
      <c r="X62" s="84"/>
    </row>
    <row r="63" spans="1:24" x14ac:dyDescent="0.25">
      <c r="A63" s="26" t="s">
        <v>63</v>
      </c>
      <c r="B63" s="10">
        <v>900</v>
      </c>
      <c r="C63" s="49">
        <v>828</v>
      </c>
      <c r="D63" s="11">
        <v>615712.78299999994</v>
      </c>
      <c r="E63" s="11">
        <v>166567.69999999998</v>
      </c>
      <c r="F63" s="53">
        <v>22820.647000000001</v>
      </c>
      <c r="G63" s="53"/>
      <c r="H63" s="82"/>
      <c r="I63" s="77"/>
      <c r="J63" s="77"/>
      <c r="K63" s="77"/>
      <c r="L63" s="77"/>
      <c r="M63" s="77"/>
      <c r="N63" s="77"/>
      <c r="O63" s="77"/>
      <c r="P63" s="77"/>
      <c r="Q63" s="77"/>
      <c r="R63" s="77"/>
      <c r="S63" s="77"/>
      <c r="T63" s="77"/>
      <c r="U63" s="77"/>
      <c r="V63" s="77"/>
      <c r="W63" s="77"/>
      <c r="X63" s="84"/>
    </row>
    <row r="64" spans="1:24" x14ac:dyDescent="0.25">
      <c r="A64" s="26" t="s">
        <v>64</v>
      </c>
      <c r="B64" s="10">
        <v>860</v>
      </c>
      <c r="C64" s="49">
        <v>811</v>
      </c>
      <c r="D64" s="11">
        <v>360032.59600000002</v>
      </c>
      <c r="E64" s="11">
        <v>121356.2</v>
      </c>
      <c r="F64" s="53">
        <v>12758.074999999999</v>
      </c>
      <c r="G64" s="53"/>
      <c r="H64" s="82"/>
      <c r="I64" s="77"/>
      <c r="J64" s="77"/>
      <c r="K64" s="77"/>
      <c r="L64" s="77"/>
      <c r="M64" s="77"/>
      <c r="N64" s="77"/>
      <c r="O64" s="77"/>
      <c r="P64" s="77"/>
      <c r="Q64" s="77"/>
      <c r="R64" s="77"/>
      <c r="S64" s="77"/>
      <c r="T64" s="77"/>
      <c r="U64" s="77"/>
      <c r="V64" s="77"/>
      <c r="W64" s="77"/>
      <c r="X64" s="84"/>
    </row>
    <row r="65" spans="1:24" ht="15.75" thickBot="1" x14ac:dyDescent="0.3">
      <c r="A65" s="26" t="s">
        <v>65</v>
      </c>
      <c r="B65" s="10">
        <v>924</v>
      </c>
      <c r="C65" s="49">
        <v>828</v>
      </c>
      <c r="D65" s="11">
        <v>573918.45299999998</v>
      </c>
      <c r="E65" s="11">
        <v>187698.69999999998</v>
      </c>
      <c r="F65" s="53">
        <v>22324.756999999998</v>
      </c>
      <c r="G65" s="53"/>
      <c r="H65" s="85"/>
      <c r="I65" s="86"/>
      <c r="J65" s="86"/>
      <c r="K65" s="86"/>
      <c r="L65" s="86"/>
      <c r="M65" s="86"/>
      <c r="N65" s="86"/>
      <c r="O65" s="86"/>
      <c r="P65" s="86"/>
      <c r="Q65" s="86"/>
      <c r="R65" s="86"/>
      <c r="S65" s="86"/>
      <c r="T65" s="86"/>
      <c r="U65" s="86"/>
      <c r="V65" s="86"/>
      <c r="W65" s="86"/>
      <c r="X65" s="87"/>
    </row>
    <row r="66" spans="1:24" x14ac:dyDescent="0.25">
      <c r="A66" s="26" t="s">
        <v>66</v>
      </c>
      <c r="B66" s="10">
        <v>792</v>
      </c>
      <c r="C66" s="49">
        <v>737</v>
      </c>
      <c r="D66" s="11">
        <v>397550.1</v>
      </c>
      <c r="E66" s="11">
        <v>124640.59999999999</v>
      </c>
      <c r="F66" s="53">
        <v>18565.903999999999</v>
      </c>
      <c r="G66" s="53"/>
    </row>
    <row r="67" spans="1:24" x14ac:dyDescent="0.25">
      <c r="A67" s="26" t="s">
        <v>67</v>
      </c>
      <c r="B67" s="10">
        <v>781</v>
      </c>
      <c r="C67" s="49">
        <v>718</v>
      </c>
      <c r="D67" s="11">
        <v>282044.85799999995</v>
      </c>
      <c r="E67" s="11">
        <v>75556.5</v>
      </c>
      <c r="F67" s="53">
        <v>12294.4</v>
      </c>
      <c r="G67" s="53"/>
      <c r="P67" s="77"/>
    </row>
    <row r="68" spans="1:24" x14ac:dyDescent="0.25">
      <c r="A68" s="26" t="s">
        <v>68</v>
      </c>
      <c r="B68" s="10">
        <v>776</v>
      </c>
      <c r="C68" s="49">
        <v>714</v>
      </c>
      <c r="D68" s="11">
        <v>310116.00599999999</v>
      </c>
      <c r="E68" s="11">
        <v>82771.3</v>
      </c>
      <c r="F68" s="53">
        <v>11292.504999999999</v>
      </c>
      <c r="G68" s="53"/>
    </row>
    <row r="69" spans="1:24" x14ac:dyDescent="0.25">
      <c r="A69" s="26" t="s">
        <v>69</v>
      </c>
      <c r="B69" s="10">
        <v>772</v>
      </c>
      <c r="C69" s="49">
        <v>709</v>
      </c>
      <c r="D69" s="11">
        <v>615950.17099999997</v>
      </c>
      <c r="E69" s="11">
        <v>206441.19999999998</v>
      </c>
      <c r="F69" s="53">
        <v>23761.613999999998</v>
      </c>
      <c r="G69" s="53"/>
    </row>
    <row r="84" spans="8:19" x14ac:dyDescent="0.25">
      <c r="H84" s="91" t="s">
        <v>651</v>
      </c>
      <c r="I84" s="91"/>
      <c r="J84" s="91">
        <f>CORREL(D4:D69,F4:F69)</f>
        <v>0.86892971286161402</v>
      </c>
      <c r="P84" s="91" t="s">
        <v>652</v>
      </c>
      <c r="S84">
        <f>CORREL(D4:D69,B4:B69)</f>
        <v>-5.9391830498785991E-2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CDA5D-103B-48AA-BBBA-98B472E04DDA}">
  <dimension ref="A2:L68"/>
  <sheetViews>
    <sheetView topLeftCell="E25" workbookViewId="0">
      <selection activeCell="F2" sqref="F2"/>
    </sheetView>
  </sheetViews>
  <sheetFormatPr defaultRowHeight="15" x14ac:dyDescent="0.25"/>
  <cols>
    <col min="1" max="1" width="17" bestFit="1" customWidth="1"/>
    <col min="3" max="3" width="12.85546875" style="49" bestFit="1" customWidth="1"/>
    <col min="4" max="4" width="12.42578125" bestFit="1" customWidth="1"/>
    <col min="5" max="5" width="12" bestFit="1" customWidth="1"/>
    <col min="6" max="6" width="26.28515625" bestFit="1" customWidth="1"/>
    <col min="7" max="7" width="12.7109375" bestFit="1" customWidth="1"/>
    <col min="10" max="10" width="16.85546875" bestFit="1" customWidth="1"/>
    <col min="12" max="12" width="18.85546875" bestFit="1" customWidth="1"/>
  </cols>
  <sheetData>
    <row r="2" spans="1:12" x14ac:dyDescent="0.25">
      <c r="A2" s="47" t="s">
        <v>0</v>
      </c>
      <c r="B2" s="30" t="s">
        <v>72</v>
      </c>
      <c r="C2" s="30" t="s">
        <v>73</v>
      </c>
      <c r="D2" s="47" t="s">
        <v>77</v>
      </c>
      <c r="E2" s="47" t="s">
        <v>76</v>
      </c>
      <c r="F2" s="106" t="s">
        <v>685</v>
      </c>
      <c r="G2" s="106" t="s">
        <v>686</v>
      </c>
      <c r="H2" s="5" t="s">
        <v>81</v>
      </c>
    </row>
    <row r="3" spans="1:12" x14ac:dyDescent="0.25">
      <c r="A3" s="1" t="s">
        <v>4</v>
      </c>
      <c r="B3" s="6">
        <v>1632</v>
      </c>
      <c r="C3" s="6">
        <v>1509</v>
      </c>
      <c r="D3" s="32">
        <v>0.88539999999999996</v>
      </c>
      <c r="E3" s="32">
        <v>0.72670000000000001</v>
      </c>
      <c r="F3">
        <f>(B3*D3)</f>
        <v>1444.9728</v>
      </c>
      <c r="G3" s="53">
        <f>(1-E3)*B3</f>
        <v>446.0256</v>
      </c>
      <c r="H3" s="6">
        <v>16585.183000000001</v>
      </c>
    </row>
    <row r="4" spans="1:12" x14ac:dyDescent="0.25">
      <c r="A4" s="1" t="s">
        <v>5</v>
      </c>
      <c r="B4" s="6">
        <v>1580</v>
      </c>
      <c r="C4" s="6">
        <v>1450</v>
      </c>
      <c r="D4" s="32">
        <v>0.87339999999999995</v>
      </c>
      <c r="E4" s="32">
        <v>0.75509999999999999</v>
      </c>
      <c r="F4" s="49">
        <f t="shared" ref="F4:F67" si="0">(B4*D4)</f>
        <v>1379.972</v>
      </c>
      <c r="G4" s="53">
        <f t="shared" ref="G4:G67" si="1">(1-E4)*B4</f>
        <v>386.94200000000001</v>
      </c>
      <c r="H4" s="6">
        <v>18906.38</v>
      </c>
      <c r="J4">
        <f>SUM(F3:F68)</f>
        <v>61403.02810000001</v>
      </c>
    </row>
    <row r="5" spans="1:12" x14ac:dyDescent="0.25">
      <c r="A5" s="1" t="s">
        <v>6</v>
      </c>
      <c r="B5" s="6">
        <v>1441</v>
      </c>
      <c r="C5" s="6">
        <v>1306</v>
      </c>
      <c r="D5" s="32">
        <v>0.84319999999999995</v>
      </c>
      <c r="E5" s="32">
        <v>0.73980000000000001</v>
      </c>
      <c r="F5" s="49">
        <f t="shared" si="0"/>
        <v>1215.0511999999999</v>
      </c>
      <c r="G5" s="53">
        <f t="shared" si="1"/>
        <v>374.94819999999999</v>
      </c>
      <c r="H5" s="6">
        <v>28052.924000000003</v>
      </c>
    </row>
    <row r="6" spans="1:12" x14ac:dyDescent="0.25">
      <c r="A6" s="1" t="s">
        <v>7</v>
      </c>
      <c r="B6" s="6">
        <v>1452</v>
      </c>
      <c r="C6" s="6">
        <v>1301</v>
      </c>
      <c r="D6" s="32">
        <v>0.84370000000000001</v>
      </c>
      <c r="E6" s="32">
        <v>0.73619999999999997</v>
      </c>
      <c r="F6" s="49">
        <f t="shared" si="0"/>
        <v>1225.0524</v>
      </c>
      <c r="G6" s="53">
        <f t="shared" si="1"/>
        <v>383.03760000000005</v>
      </c>
      <c r="H6" s="6">
        <v>19382.312000000002</v>
      </c>
    </row>
    <row r="7" spans="1:12" x14ac:dyDescent="0.25">
      <c r="A7" s="1" t="s">
        <v>8</v>
      </c>
      <c r="B7" s="6">
        <v>1339</v>
      </c>
      <c r="C7" s="6">
        <v>1255</v>
      </c>
      <c r="D7" s="32">
        <v>0.89249999999999996</v>
      </c>
      <c r="E7" s="32">
        <v>0.76400000000000001</v>
      </c>
      <c r="F7" s="49">
        <f t="shared" si="0"/>
        <v>1195.0574999999999</v>
      </c>
      <c r="G7" s="53">
        <f t="shared" si="1"/>
        <v>316.00399999999996</v>
      </c>
      <c r="H7" s="6">
        <v>24274.249</v>
      </c>
    </row>
    <row r="8" spans="1:12" x14ac:dyDescent="0.25">
      <c r="A8" s="1" t="s">
        <v>9</v>
      </c>
      <c r="B8" s="9">
        <v>892</v>
      </c>
      <c r="C8" s="8">
        <v>841</v>
      </c>
      <c r="D8" s="32">
        <v>0.87560000000000004</v>
      </c>
      <c r="E8" s="32">
        <v>0.73650000000000004</v>
      </c>
      <c r="F8" s="49">
        <f t="shared" si="0"/>
        <v>781.03520000000003</v>
      </c>
      <c r="G8" s="53">
        <f t="shared" si="1"/>
        <v>235.04199999999997</v>
      </c>
      <c r="H8" s="6">
        <v>15308.720999999998</v>
      </c>
    </row>
    <row r="9" spans="1:12" x14ac:dyDescent="0.25">
      <c r="A9" s="1" t="s">
        <v>10</v>
      </c>
      <c r="B9" s="9">
        <v>797</v>
      </c>
      <c r="C9" s="8">
        <v>731</v>
      </c>
      <c r="D9" s="32">
        <v>0.85699999999999998</v>
      </c>
      <c r="E9" s="32">
        <v>0.61480000000000001</v>
      </c>
      <c r="F9" s="49">
        <f t="shared" si="0"/>
        <v>683.029</v>
      </c>
      <c r="G9" s="53">
        <f t="shared" si="1"/>
        <v>307.00439999999998</v>
      </c>
      <c r="H9" s="6">
        <v>8633.0589999999993</v>
      </c>
    </row>
    <row r="10" spans="1:12" x14ac:dyDescent="0.25">
      <c r="A10" s="1" t="s">
        <v>11</v>
      </c>
      <c r="B10" s="9">
        <v>744</v>
      </c>
      <c r="C10" s="8">
        <v>706</v>
      </c>
      <c r="D10" s="32">
        <v>0.88839999999999997</v>
      </c>
      <c r="E10" s="32">
        <v>0.5927</v>
      </c>
      <c r="F10" s="49">
        <f t="shared" si="0"/>
        <v>660.96960000000001</v>
      </c>
      <c r="G10" s="53">
        <f t="shared" si="1"/>
        <v>303.03120000000001</v>
      </c>
      <c r="H10" s="6">
        <v>17216.342000000001</v>
      </c>
    </row>
    <row r="11" spans="1:12" x14ac:dyDescent="0.25">
      <c r="A11" s="1" t="s">
        <v>12</v>
      </c>
      <c r="B11" s="6">
        <v>1044</v>
      </c>
      <c r="C11" s="8">
        <v>976</v>
      </c>
      <c r="D11" s="32">
        <v>0.8669</v>
      </c>
      <c r="E11" s="32">
        <v>0.60340000000000005</v>
      </c>
      <c r="F11" s="49">
        <f t="shared" si="0"/>
        <v>905.04359999999997</v>
      </c>
      <c r="G11" s="53">
        <f t="shared" si="1"/>
        <v>414.05039999999997</v>
      </c>
      <c r="H11" s="6">
        <v>17308.566999999999</v>
      </c>
    </row>
    <row r="12" spans="1:12" x14ac:dyDescent="0.25">
      <c r="A12" s="1" t="s">
        <v>13</v>
      </c>
      <c r="B12" s="9">
        <v>906</v>
      </c>
      <c r="C12" s="8">
        <v>850</v>
      </c>
      <c r="D12" s="32">
        <v>0.87419999999999998</v>
      </c>
      <c r="E12" s="32">
        <v>0.63360000000000005</v>
      </c>
      <c r="F12" s="49">
        <f t="shared" si="0"/>
        <v>792.02519999999993</v>
      </c>
      <c r="G12" s="53">
        <f t="shared" si="1"/>
        <v>331.95839999999993</v>
      </c>
      <c r="H12" s="6">
        <v>24571.171000000002</v>
      </c>
      <c r="J12" s="47" t="s">
        <v>610</v>
      </c>
      <c r="K12" s="49"/>
    </row>
    <row r="13" spans="1:12" x14ac:dyDescent="0.25">
      <c r="A13" s="1" t="s">
        <v>14</v>
      </c>
      <c r="B13" s="9">
        <v>849</v>
      </c>
      <c r="C13" s="8">
        <v>791</v>
      </c>
      <c r="D13" s="32">
        <v>0.87039999999999995</v>
      </c>
      <c r="E13" s="32">
        <v>0.64429999999999998</v>
      </c>
      <c r="F13" s="49">
        <f t="shared" si="0"/>
        <v>738.96960000000001</v>
      </c>
      <c r="G13" s="53">
        <f t="shared" si="1"/>
        <v>301.98930000000001</v>
      </c>
      <c r="H13" s="6">
        <v>14389.768999999998</v>
      </c>
      <c r="J13" s="49"/>
      <c r="K13" s="5" t="s">
        <v>72</v>
      </c>
      <c r="L13" s="47" t="s">
        <v>684</v>
      </c>
    </row>
    <row r="14" spans="1:12" x14ac:dyDescent="0.25">
      <c r="A14" s="1" t="s">
        <v>15</v>
      </c>
      <c r="B14" s="9">
        <v>737</v>
      </c>
      <c r="C14" s="8">
        <v>685</v>
      </c>
      <c r="D14" s="32">
        <v>0.87250000000000005</v>
      </c>
      <c r="E14" s="32">
        <v>0.62819999999999998</v>
      </c>
      <c r="F14" s="49">
        <f t="shared" si="0"/>
        <v>643.03250000000003</v>
      </c>
      <c r="G14" s="53">
        <f t="shared" si="1"/>
        <v>274.01660000000004</v>
      </c>
      <c r="H14" s="6">
        <v>17230.825999999997</v>
      </c>
      <c r="J14" s="44" t="s">
        <v>552</v>
      </c>
      <c r="K14" s="53">
        <v>38754</v>
      </c>
      <c r="L14">
        <f>K14/$K$18*100</f>
        <v>55.816566087194488</v>
      </c>
    </row>
    <row r="15" spans="1:12" x14ac:dyDescent="0.25">
      <c r="A15" s="1" t="s">
        <v>16</v>
      </c>
      <c r="B15" s="9">
        <v>734</v>
      </c>
      <c r="C15" s="8">
        <v>668</v>
      </c>
      <c r="D15" s="32">
        <v>0.84330000000000005</v>
      </c>
      <c r="E15" s="32">
        <v>0.624</v>
      </c>
      <c r="F15" s="49">
        <f t="shared" si="0"/>
        <v>618.98220000000003</v>
      </c>
      <c r="G15" s="53">
        <f t="shared" si="1"/>
        <v>275.98399999999998</v>
      </c>
      <c r="H15" s="6">
        <v>13801.993999999999</v>
      </c>
      <c r="J15" s="44" t="s">
        <v>553</v>
      </c>
      <c r="K15" s="53">
        <v>20964</v>
      </c>
      <c r="L15" s="49">
        <f t="shared" ref="L15:L17" si="2">K15/$K$18*100</f>
        <v>30.194005559476317</v>
      </c>
    </row>
    <row r="16" spans="1:12" x14ac:dyDescent="0.25">
      <c r="A16" s="1" t="s">
        <v>17</v>
      </c>
      <c r="B16" s="9">
        <v>626</v>
      </c>
      <c r="C16" s="8">
        <v>594</v>
      </c>
      <c r="D16" s="32">
        <v>0.86580000000000001</v>
      </c>
      <c r="E16" s="32">
        <v>0.61980000000000002</v>
      </c>
      <c r="F16" s="49">
        <f t="shared" si="0"/>
        <v>541.99080000000004</v>
      </c>
      <c r="G16" s="53">
        <f t="shared" si="1"/>
        <v>238.0052</v>
      </c>
      <c r="H16" s="6">
        <v>26652.702000000001</v>
      </c>
      <c r="J16" s="44" t="s">
        <v>554</v>
      </c>
      <c r="K16" s="53">
        <v>9709</v>
      </c>
      <c r="L16" s="49">
        <f t="shared" si="2"/>
        <v>13.983667237977274</v>
      </c>
    </row>
    <row r="17" spans="1:12" x14ac:dyDescent="0.25">
      <c r="A17" s="26" t="s">
        <v>18</v>
      </c>
      <c r="B17" s="10">
        <v>577</v>
      </c>
      <c r="C17" s="49">
        <v>537</v>
      </c>
      <c r="D17" s="29">
        <v>0.86660000000000004</v>
      </c>
      <c r="E17" s="29">
        <v>0.62050000000000005</v>
      </c>
      <c r="F17" s="49">
        <f t="shared" si="0"/>
        <v>500.02820000000003</v>
      </c>
      <c r="G17" s="53">
        <f t="shared" si="1"/>
        <v>218.97149999999996</v>
      </c>
      <c r="H17" s="53">
        <v>12402.825999999999</v>
      </c>
      <c r="J17" s="44" t="s">
        <v>555</v>
      </c>
      <c r="K17" s="53">
        <v>4</v>
      </c>
      <c r="L17" s="49">
        <f t="shared" si="2"/>
        <v>5.7611153519321343E-3</v>
      </c>
    </row>
    <row r="18" spans="1:12" x14ac:dyDescent="0.25">
      <c r="A18" s="26" t="s">
        <v>19</v>
      </c>
      <c r="B18" s="10">
        <v>562</v>
      </c>
      <c r="C18" s="49">
        <v>508</v>
      </c>
      <c r="D18" s="29">
        <v>0.81320000000000003</v>
      </c>
      <c r="E18" s="29">
        <v>0.58899999999999997</v>
      </c>
      <c r="F18" s="49">
        <f t="shared" si="0"/>
        <v>457.01840000000004</v>
      </c>
      <c r="G18" s="53">
        <f t="shared" si="1"/>
        <v>230.98200000000003</v>
      </c>
      <c r="H18" s="53">
        <v>11695.439</v>
      </c>
      <c r="J18" s="107" t="s">
        <v>683</v>
      </c>
      <c r="K18" s="53">
        <f>SUM(K14:K17)</f>
        <v>69431</v>
      </c>
    </row>
    <row r="19" spans="1:12" x14ac:dyDescent="0.25">
      <c r="A19" s="26" t="s">
        <v>20</v>
      </c>
      <c r="B19" s="10">
        <v>563</v>
      </c>
      <c r="C19" s="49">
        <v>495</v>
      </c>
      <c r="D19" s="29">
        <v>0.78510000000000002</v>
      </c>
      <c r="E19" s="29">
        <v>0.58609999999999995</v>
      </c>
      <c r="F19" s="49">
        <f t="shared" si="0"/>
        <v>442.01130000000001</v>
      </c>
      <c r="G19" s="53">
        <f t="shared" si="1"/>
        <v>233.02570000000003</v>
      </c>
      <c r="H19" s="53">
        <v>26362.019</v>
      </c>
    </row>
    <row r="20" spans="1:12" x14ac:dyDescent="0.25">
      <c r="A20" s="26" t="s">
        <v>21</v>
      </c>
      <c r="B20" s="10">
        <v>652</v>
      </c>
      <c r="C20" s="49">
        <v>585</v>
      </c>
      <c r="D20" s="29">
        <v>0.80979999999999996</v>
      </c>
      <c r="E20" s="29">
        <v>0.56130000000000002</v>
      </c>
      <c r="F20" s="49">
        <f t="shared" si="0"/>
        <v>527.9896</v>
      </c>
      <c r="G20" s="53">
        <f t="shared" si="1"/>
        <v>286.0324</v>
      </c>
      <c r="H20" s="53">
        <v>15771.648000000001</v>
      </c>
    </row>
    <row r="21" spans="1:12" x14ac:dyDescent="0.25">
      <c r="A21" s="26" t="s">
        <v>22</v>
      </c>
      <c r="B21" s="10">
        <v>611</v>
      </c>
      <c r="C21" s="49">
        <v>549</v>
      </c>
      <c r="D21" s="29">
        <v>0.81179999999999997</v>
      </c>
      <c r="E21" s="29">
        <v>0.53520000000000001</v>
      </c>
      <c r="F21" s="49">
        <f t="shared" si="0"/>
        <v>496.00979999999998</v>
      </c>
      <c r="G21" s="53">
        <f t="shared" si="1"/>
        <v>283.99279999999999</v>
      </c>
      <c r="H21" s="53">
        <v>31968.975999999999</v>
      </c>
    </row>
    <row r="22" spans="1:12" x14ac:dyDescent="0.25">
      <c r="A22" s="26" t="s">
        <v>23</v>
      </c>
      <c r="B22" s="10">
        <v>561</v>
      </c>
      <c r="C22" s="49">
        <v>500</v>
      </c>
      <c r="D22" s="29">
        <v>0.79859999999999998</v>
      </c>
      <c r="E22" s="29">
        <v>0.53649999999999998</v>
      </c>
      <c r="F22" s="49">
        <f t="shared" si="0"/>
        <v>448.01459999999997</v>
      </c>
      <c r="G22" s="53">
        <f t="shared" si="1"/>
        <v>260.02350000000001</v>
      </c>
      <c r="H22" s="53">
        <v>15531.267999999998</v>
      </c>
    </row>
    <row r="23" spans="1:12" x14ac:dyDescent="0.25">
      <c r="A23" s="26" t="s">
        <v>24</v>
      </c>
      <c r="B23" s="10">
        <v>558</v>
      </c>
      <c r="C23" s="49">
        <v>525</v>
      </c>
      <c r="D23" s="29">
        <v>0.86019999999999996</v>
      </c>
      <c r="E23" s="29">
        <v>0.6129</v>
      </c>
      <c r="F23" s="49">
        <f t="shared" si="0"/>
        <v>479.99160000000001</v>
      </c>
      <c r="G23" s="53">
        <f t="shared" si="1"/>
        <v>216.0018</v>
      </c>
      <c r="H23" s="53">
        <v>19734.212</v>
      </c>
    </row>
    <row r="24" spans="1:12" x14ac:dyDescent="0.25">
      <c r="A24" s="26" t="s">
        <v>25</v>
      </c>
      <c r="B24" s="10">
        <v>570</v>
      </c>
      <c r="C24" s="49">
        <v>520</v>
      </c>
      <c r="D24" s="29">
        <v>0.84909999999999997</v>
      </c>
      <c r="E24" s="29">
        <v>0.57369999999999999</v>
      </c>
      <c r="F24" s="49">
        <f t="shared" si="0"/>
        <v>483.98699999999997</v>
      </c>
      <c r="G24" s="53">
        <f t="shared" si="1"/>
        <v>242.99100000000001</v>
      </c>
      <c r="H24" s="53">
        <v>17192.881999999998</v>
      </c>
    </row>
    <row r="25" spans="1:12" x14ac:dyDescent="0.25">
      <c r="A25" s="26" t="s">
        <v>26</v>
      </c>
      <c r="B25" s="10">
        <v>551</v>
      </c>
      <c r="C25" s="49">
        <v>511</v>
      </c>
      <c r="D25" s="29">
        <v>0.83850000000000002</v>
      </c>
      <c r="E25" s="29">
        <v>0.56620000000000004</v>
      </c>
      <c r="F25" s="49">
        <f t="shared" si="0"/>
        <v>462.01350000000002</v>
      </c>
      <c r="G25" s="53">
        <f t="shared" si="1"/>
        <v>239.02379999999997</v>
      </c>
      <c r="H25" s="53">
        <v>22591.282999999999</v>
      </c>
    </row>
    <row r="26" spans="1:12" x14ac:dyDescent="0.25">
      <c r="A26" s="26" t="s">
        <v>27</v>
      </c>
      <c r="B26" s="10">
        <v>537</v>
      </c>
      <c r="C26" s="49">
        <v>507</v>
      </c>
      <c r="D26" s="29">
        <v>0.87150000000000005</v>
      </c>
      <c r="E26" s="29">
        <v>0.56979999999999997</v>
      </c>
      <c r="F26" s="49">
        <f t="shared" si="0"/>
        <v>467.99550000000005</v>
      </c>
      <c r="G26" s="53">
        <f t="shared" si="1"/>
        <v>231.01740000000001</v>
      </c>
      <c r="H26" s="53">
        <v>8992.4220000000005</v>
      </c>
    </row>
    <row r="27" spans="1:12" x14ac:dyDescent="0.25">
      <c r="A27" s="26" t="s">
        <v>28</v>
      </c>
      <c r="B27" s="10">
        <v>543</v>
      </c>
      <c r="C27" s="49">
        <v>500</v>
      </c>
      <c r="D27" s="29">
        <v>0.83609999999999995</v>
      </c>
      <c r="E27" s="29">
        <v>0.58379999999999999</v>
      </c>
      <c r="F27" s="49">
        <f t="shared" si="0"/>
        <v>454.00229999999999</v>
      </c>
      <c r="G27" s="53">
        <f t="shared" si="1"/>
        <v>225.9966</v>
      </c>
      <c r="H27" s="53">
        <v>19104.311000000002</v>
      </c>
    </row>
    <row r="28" spans="1:12" x14ac:dyDescent="0.25">
      <c r="A28" s="26" t="s">
        <v>29</v>
      </c>
      <c r="B28" s="10">
        <v>558</v>
      </c>
      <c r="C28" s="49">
        <v>511</v>
      </c>
      <c r="D28" s="29">
        <v>0.81179999999999997</v>
      </c>
      <c r="E28" s="29">
        <v>0.57709999999999995</v>
      </c>
      <c r="F28" s="49">
        <f t="shared" si="0"/>
        <v>452.98439999999999</v>
      </c>
      <c r="G28" s="53">
        <f t="shared" si="1"/>
        <v>235.97820000000004</v>
      </c>
      <c r="H28" s="53">
        <v>21454.986000000001</v>
      </c>
    </row>
    <row r="29" spans="1:12" x14ac:dyDescent="0.25">
      <c r="A29" s="26" t="s">
        <v>30</v>
      </c>
      <c r="B29" s="10">
        <v>536</v>
      </c>
      <c r="C29" s="49">
        <v>510</v>
      </c>
      <c r="D29" s="29">
        <v>0.87309999999999999</v>
      </c>
      <c r="E29" s="29">
        <v>0.57650000000000001</v>
      </c>
      <c r="F29" s="49">
        <f t="shared" si="0"/>
        <v>467.98160000000001</v>
      </c>
      <c r="G29" s="53">
        <f t="shared" si="1"/>
        <v>226.99599999999998</v>
      </c>
      <c r="H29" s="53">
        <v>18783.758999999998</v>
      </c>
    </row>
    <row r="30" spans="1:12" x14ac:dyDescent="0.25">
      <c r="A30" s="26" t="s">
        <v>31</v>
      </c>
      <c r="B30" s="10">
        <v>549</v>
      </c>
      <c r="C30" s="49">
        <v>498</v>
      </c>
      <c r="D30" s="29">
        <v>0.81789999999999996</v>
      </c>
      <c r="E30" s="29">
        <v>0.61199999999999999</v>
      </c>
      <c r="F30" s="49">
        <f t="shared" si="0"/>
        <v>449.02709999999996</v>
      </c>
      <c r="G30" s="53">
        <f t="shared" si="1"/>
        <v>213.012</v>
      </c>
      <c r="H30" s="53">
        <v>14298.02</v>
      </c>
    </row>
    <row r="31" spans="1:12" x14ac:dyDescent="0.25">
      <c r="A31" s="26" t="s">
        <v>32</v>
      </c>
      <c r="B31" s="10">
        <v>545</v>
      </c>
      <c r="C31" s="49">
        <v>499</v>
      </c>
      <c r="D31" s="29">
        <v>0.82389999999999997</v>
      </c>
      <c r="E31" s="29">
        <v>0.59079999999999999</v>
      </c>
      <c r="F31" s="49">
        <f t="shared" si="0"/>
        <v>449.02549999999997</v>
      </c>
      <c r="G31" s="53">
        <f t="shared" si="1"/>
        <v>223.01400000000001</v>
      </c>
      <c r="H31" s="53">
        <v>17215.118000000002</v>
      </c>
    </row>
    <row r="32" spans="1:12" x14ac:dyDescent="0.25">
      <c r="A32" s="26" t="s">
        <v>33</v>
      </c>
      <c r="B32" s="10">
        <v>591</v>
      </c>
      <c r="C32" s="49">
        <v>535</v>
      </c>
      <c r="D32" s="29">
        <v>0.82740000000000002</v>
      </c>
      <c r="E32" s="29">
        <v>0.62439999999999996</v>
      </c>
      <c r="F32" s="49">
        <f t="shared" si="0"/>
        <v>488.99340000000001</v>
      </c>
      <c r="G32" s="53">
        <f t="shared" si="1"/>
        <v>221.97960000000003</v>
      </c>
      <c r="H32" s="53">
        <v>27256.949999999997</v>
      </c>
    </row>
    <row r="33" spans="1:10" x14ac:dyDescent="0.25">
      <c r="A33" s="26" t="s">
        <v>34</v>
      </c>
      <c r="B33" s="10">
        <v>383</v>
      </c>
      <c r="C33" s="49">
        <v>366</v>
      </c>
      <c r="D33" s="29">
        <v>0.90080000000000005</v>
      </c>
      <c r="E33" s="29">
        <v>0.68930000000000002</v>
      </c>
      <c r="F33" s="49">
        <f t="shared" si="0"/>
        <v>345.00640000000004</v>
      </c>
      <c r="G33" s="53">
        <f t="shared" si="1"/>
        <v>118.99809999999999</v>
      </c>
      <c r="H33" s="53">
        <v>11292.471</v>
      </c>
    </row>
    <row r="34" spans="1:10" x14ac:dyDescent="0.25">
      <c r="A34" s="26" t="s">
        <v>35</v>
      </c>
      <c r="B34" s="10">
        <v>402</v>
      </c>
      <c r="C34" s="49">
        <v>385</v>
      </c>
      <c r="D34" s="29">
        <v>0.89300000000000002</v>
      </c>
      <c r="E34" s="29">
        <v>0.70150000000000001</v>
      </c>
      <c r="F34" s="49">
        <f t="shared" si="0"/>
        <v>358.98599999999999</v>
      </c>
      <c r="G34" s="53">
        <f t="shared" si="1"/>
        <v>119.997</v>
      </c>
      <c r="H34" s="53">
        <v>20147.787999999997</v>
      </c>
    </row>
    <row r="35" spans="1:10" x14ac:dyDescent="0.25">
      <c r="A35" s="26" t="s">
        <v>36</v>
      </c>
      <c r="B35" s="10">
        <v>547</v>
      </c>
      <c r="C35" s="49">
        <v>495</v>
      </c>
      <c r="D35" s="29">
        <v>0.81899999999999995</v>
      </c>
      <c r="E35" s="29">
        <v>0.54659999999999997</v>
      </c>
      <c r="F35" s="49">
        <f t="shared" si="0"/>
        <v>447.99299999999999</v>
      </c>
      <c r="G35" s="53">
        <f t="shared" si="1"/>
        <v>248.00980000000001</v>
      </c>
      <c r="H35" s="53">
        <v>16453.806999999997</v>
      </c>
      <c r="J35" t="s">
        <v>617</v>
      </c>
    </row>
    <row r="36" spans="1:10" x14ac:dyDescent="0.25">
      <c r="A36" s="26" t="s">
        <v>37</v>
      </c>
      <c r="B36" s="10">
        <v>631</v>
      </c>
      <c r="C36" s="49">
        <v>583</v>
      </c>
      <c r="D36" s="29">
        <v>0.85419999999999996</v>
      </c>
      <c r="E36" s="29">
        <v>0.56579999999999997</v>
      </c>
      <c r="F36" s="49">
        <f t="shared" si="0"/>
        <v>539.00019999999995</v>
      </c>
      <c r="G36" s="53">
        <f t="shared" si="1"/>
        <v>273.98020000000002</v>
      </c>
      <c r="H36" s="53">
        <v>12702.587</v>
      </c>
    </row>
    <row r="37" spans="1:10" x14ac:dyDescent="0.25">
      <c r="A37" s="26" t="s">
        <v>38</v>
      </c>
      <c r="B37" s="10">
        <v>795</v>
      </c>
      <c r="C37" s="49">
        <v>734</v>
      </c>
      <c r="D37" s="29">
        <v>0.8528</v>
      </c>
      <c r="E37" s="29">
        <v>0.65790000000000004</v>
      </c>
      <c r="F37" s="49">
        <f t="shared" si="0"/>
        <v>677.976</v>
      </c>
      <c r="G37" s="53">
        <f t="shared" si="1"/>
        <v>271.96949999999998</v>
      </c>
      <c r="H37" s="14">
        <v>26303.487999999998</v>
      </c>
    </row>
    <row r="38" spans="1:10" x14ac:dyDescent="0.25">
      <c r="A38" s="33" t="s">
        <v>39</v>
      </c>
      <c r="B38" s="34">
        <v>1000</v>
      </c>
      <c r="C38" s="35">
        <v>930</v>
      </c>
      <c r="D38" s="38">
        <v>0.86499999999999999</v>
      </c>
      <c r="E38" s="38">
        <v>0.65800000000000003</v>
      </c>
      <c r="F38" s="49">
        <f t="shared" si="0"/>
        <v>865</v>
      </c>
      <c r="G38" s="53">
        <f t="shared" si="1"/>
        <v>341.99999999999994</v>
      </c>
      <c r="H38" s="16">
        <v>22198.855</v>
      </c>
    </row>
    <row r="39" spans="1:10" x14ac:dyDescent="0.25">
      <c r="A39" s="33" t="s">
        <v>40</v>
      </c>
      <c r="B39" s="34">
        <v>1207</v>
      </c>
      <c r="C39" s="34">
        <v>1136</v>
      </c>
      <c r="D39" s="38">
        <v>0.88149999999999995</v>
      </c>
      <c r="E39" s="38">
        <v>0.73070000000000002</v>
      </c>
      <c r="F39" s="49">
        <f t="shared" si="0"/>
        <v>1063.9704999999999</v>
      </c>
      <c r="G39" s="53">
        <f t="shared" si="1"/>
        <v>325.04509999999999</v>
      </c>
      <c r="H39" s="18">
        <v>16535.151999999998</v>
      </c>
    </row>
    <row r="40" spans="1:10" x14ac:dyDescent="0.25">
      <c r="A40" s="33" t="s">
        <v>41</v>
      </c>
      <c r="B40" s="34">
        <v>2317</v>
      </c>
      <c r="C40" s="34">
        <v>2229</v>
      </c>
      <c r="D40" s="38">
        <v>0.93089999999999995</v>
      </c>
      <c r="E40" s="38">
        <v>0.8226</v>
      </c>
      <c r="F40" s="49">
        <f t="shared" si="0"/>
        <v>2156.8952999999997</v>
      </c>
      <c r="G40" s="53">
        <f t="shared" si="1"/>
        <v>411.03579999999999</v>
      </c>
      <c r="H40" s="18">
        <v>7814.05</v>
      </c>
    </row>
    <row r="41" spans="1:10" x14ac:dyDescent="0.25">
      <c r="A41" s="33" t="s">
        <v>42</v>
      </c>
      <c r="B41" s="34">
        <v>2013</v>
      </c>
      <c r="C41" s="34">
        <v>1946</v>
      </c>
      <c r="D41" s="38">
        <v>0.93140000000000001</v>
      </c>
      <c r="E41" s="38">
        <v>0.81269999999999998</v>
      </c>
      <c r="F41" s="49">
        <f t="shared" si="0"/>
        <v>1874.9082000000001</v>
      </c>
      <c r="G41" s="53">
        <f t="shared" si="1"/>
        <v>377.03490000000005</v>
      </c>
      <c r="H41" s="18">
        <v>28041.312999999998</v>
      </c>
    </row>
    <row r="42" spans="1:10" x14ac:dyDescent="0.25">
      <c r="A42" s="33" t="s">
        <v>43</v>
      </c>
      <c r="B42" s="34">
        <v>2324</v>
      </c>
      <c r="C42" s="34">
        <v>2228</v>
      </c>
      <c r="D42" s="38">
        <v>0.92130000000000001</v>
      </c>
      <c r="E42" s="38">
        <v>0.80720000000000003</v>
      </c>
      <c r="F42" s="49">
        <f t="shared" si="0"/>
        <v>2141.1012000000001</v>
      </c>
      <c r="G42" s="53">
        <f t="shared" si="1"/>
        <v>448.06719999999996</v>
      </c>
      <c r="H42" s="18">
        <v>31496.256999999998</v>
      </c>
    </row>
    <row r="43" spans="1:10" x14ac:dyDescent="0.25">
      <c r="A43" s="33" t="s">
        <v>44</v>
      </c>
      <c r="B43" s="34">
        <v>3726</v>
      </c>
      <c r="C43" s="34">
        <v>3617</v>
      </c>
      <c r="D43" s="38">
        <v>0.94789999999999996</v>
      </c>
      <c r="E43" s="38">
        <v>0.85780000000000001</v>
      </c>
      <c r="F43" s="49">
        <f t="shared" si="0"/>
        <v>3531.8753999999999</v>
      </c>
      <c r="G43" s="53">
        <f t="shared" si="1"/>
        <v>529.83719999999994</v>
      </c>
      <c r="H43" s="18">
        <v>10181.385</v>
      </c>
    </row>
    <row r="44" spans="1:10" x14ac:dyDescent="0.25">
      <c r="A44" s="33" t="s">
        <v>45</v>
      </c>
      <c r="B44" s="34">
        <v>2563</v>
      </c>
      <c r="C44" s="34">
        <v>2482</v>
      </c>
      <c r="D44" s="38">
        <v>0.93759999999999999</v>
      </c>
      <c r="E44" s="38">
        <v>0.8478</v>
      </c>
      <c r="F44" s="49">
        <f t="shared" si="0"/>
        <v>2403.0688</v>
      </c>
      <c r="G44" s="53">
        <f t="shared" si="1"/>
        <v>390.08859999999999</v>
      </c>
      <c r="H44" s="18">
        <v>9727.1790000000001</v>
      </c>
    </row>
    <row r="45" spans="1:10" x14ac:dyDescent="0.25">
      <c r="A45" s="33" t="s">
        <v>46</v>
      </c>
      <c r="B45" s="34">
        <v>3006</v>
      </c>
      <c r="C45" s="34">
        <v>2896</v>
      </c>
      <c r="D45" s="38">
        <v>0.93110000000000004</v>
      </c>
      <c r="E45" s="38">
        <v>0.84299999999999997</v>
      </c>
      <c r="F45" s="49">
        <f t="shared" si="0"/>
        <v>2798.8866000000003</v>
      </c>
      <c r="G45" s="53">
        <f t="shared" si="1"/>
        <v>471.94200000000006</v>
      </c>
      <c r="H45" s="18">
        <v>18323.313999999998</v>
      </c>
    </row>
    <row r="46" spans="1:10" x14ac:dyDescent="0.25">
      <c r="A46" s="33" t="s">
        <v>47</v>
      </c>
      <c r="B46" s="34">
        <v>1663</v>
      </c>
      <c r="C46" s="34">
        <v>1585</v>
      </c>
      <c r="D46" s="38">
        <v>0.90920000000000001</v>
      </c>
      <c r="E46" s="38">
        <v>0.76549999999999996</v>
      </c>
      <c r="F46" s="49">
        <f t="shared" si="0"/>
        <v>1511.9996000000001</v>
      </c>
      <c r="G46" s="53">
        <f t="shared" si="1"/>
        <v>389.97350000000006</v>
      </c>
      <c r="H46" s="18">
        <v>17299.115000000005</v>
      </c>
    </row>
    <row r="47" spans="1:10" x14ac:dyDescent="0.25">
      <c r="A47" s="33" t="s">
        <v>48</v>
      </c>
      <c r="B47" s="34">
        <v>1779</v>
      </c>
      <c r="C47" s="34">
        <v>1689</v>
      </c>
      <c r="D47" s="38">
        <v>0.91290000000000004</v>
      </c>
      <c r="E47" s="38">
        <v>0.78859999999999997</v>
      </c>
      <c r="F47" s="49">
        <f t="shared" si="0"/>
        <v>1624.0491000000002</v>
      </c>
      <c r="G47" s="53">
        <f t="shared" si="1"/>
        <v>376.08060000000006</v>
      </c>
      <c r="H47" s="18">
        <v>13862.037999999999</v>
      </c>
    </row>
    <row r="48" spans="1:10" x14ac:dyDescent="0.25">
      <c r="A48" s="33" t="s">
        <v>49</v>
      </c>
      <c r="B48" s="34">
        <v>1086</v>
      </c>
      <c r="C48" s="34">
        <v>1030</v>
      </c>
      <c r="D48" s="38">
        <v>0.88490000000000002</v>
      </c>
      <c r="E48" s="38">
        <v>0.69340000000000002</v>
      </c>
      <c r="F48" s="49">
        <f t="shared" si="0"/>
        <v>961.00139999999999</v>
      </c>
      <c r="G48" s="53">
        <f t="shared" si="1"/>
        <v>332.9676</v>
      </c>
      <c r="H48" s="18">
        <v>19006.917999999998</v>
      </c>
    </row>
    <row r="49" spans="1:11" x14ac:dyDescent="0.25">
      <c r="A49" s="33" t="s">
        <v>50</v>
      </c>
      <c r="B49" s="34">
        <v>1231</v>
      </c>
      <c r="C49" s="34">
        <v>1166</v>
      </c>
      <c r="D49" s="38">
        <v>0.89200000000000002</v>
      </c>
      <c r="E49" s="38">
        <v>0.70589999999999997</v>
      </c>
      <c r="F49" s="49">
        <f t="shared" si="0"/>
        <v>1098.0519999999999</v>
      </c>
      <c r="G49" s="53">
        <f t="shared" si="1"/>
        <v>362.03710000000001</v>
      </c>
      <c r="H49" s="18">
        <v>23283.777999999998</v>
      </c>
    </row>
    <row r="50" spans="1:11" x14ac:dyDescent="0.25">
      <c r="A50" s="33" t="s">
        <v>51</v>
      </c>
      <c r="B50" s="34">
        <v>1248</v>
      </c>
      <c r="C50" s="34">
        <v>1178</v>
      </c>
      <c r="D50" s="38">
        <v>0.89500000000000002</v>
      </c>
      <c r="E50" s="38">
        <v>0.73160000000000003</v>
      </c>
      <c r="F50" s="49">
        <f t="shared" si="0"/>
        <v>1116.96</v>
      </c>
      <c r="G50" s="53">
        <f t="shared" si="1"/>
        <v>334.96319999999997</v>
      </c>
      <c r="H50" s="18">
        <v>17374.424999999999</v>
      </c>
      <c r="K50">
        <f>CORREL(G3:G68,H3:H68)</f>
        <v>5.2210400550664803E-2</v>
      </c>
    </row>
    <row r="51" spans="1:11" x14ac:dyDescent="0.25">
      <c r="A51" s="33" t="s">
        <v>52</v>
      </c>
      <c r="B51" s="34">
        <v>1674</v>
      </c>
      <c r="C51" s="34">
        <v>1613</v>
      </c>
      <c r="D51" s="38">
        <v>0.92769999999999997</v>
      </c>
      <c r="E51" s="38">
        <v>0.78549999999999998</v>
      </c>
      <c r="F51" s="49">
        <f t="shared" si="0"/>
        <v>1552.9697999999999</v>
      </c>
      <c r="G51" s="53">
        <f t="shared" si="1"/>
        <v>359.07300000000004</v>
      </c>
      <c r="H51" s="18">
        <v>18194.93</v>
      </c>
    </row>
    <row r="52" spans="1:11" x14ac:dyDescent="0.25">
      <c r="A52" s="33" t="s">
        <v>53</v>
      </c>
      <c r="B52" s="34">
        <v>1514</v>
      </c>
      <c r="C52" s="34">
        <v>1452</v>
      </c>
      <c r="D52" s="38">
        <v>0.90549999999999997</v>
      </c>
      <c r="E52" s="38">
        <v>0.77610000000000001</v>
      </c>
      <c r="F52" s="49">
        <f t="shared" si="0"/>
        <v>1370.9269999999999</v>
      </c>
      <c r="G52" s="53">
        <f t="shared" si="1"/>
        <v>338.9846</v>
      </c>
      <c r="H52" s="18">
        <v>9176.3790000000008</v>
      </c>
    </row>
    <row r="53" spans="1:11" x14ac:dyDescent="0.25">
      <c r="A53" s="33" t="s">
        <v>54</v>
      </c>
      <c r="B53" s="34">
        <v>1302</v>
      </c>
      <c r="C53" s="34">
        <v>1246</v>
      </c>
      <c r="D53" s="38">
        <v>0.90629999999999999</v>
      </c>
      <c r="E53" s="38">
        <v>0.77569999999999995</v>
      </c>
      <c r="F53" s="49">
        <f t="shared" si="0"/>
        <v>1180.0026</v>
      </c>
      <c r="G53" s="53">
        <f t="shared" si="1"/>
        <v>292.03860000000009</v>
      </c>
      <c r="H53" s="18">
        <v>12880.985000000002</v>
      </c>
    </row>
    <row r="54" spans="1:11" x14ac:dyDescent="0.25">
      <c r="A54" s="33" t="s">
        <v>55</v>
      </c>
      <c r="B54" s="34">
        <v>1191</v>
      </c>
      <c r="C54" s="34">
        <v>1137</v>
      </c>
      <c r="D54" s="38">
        <v>0.89759999999999995</v>
      </c>
      <c r="E54" s="38">
        <v>0.73470000000000002</v>
      </c>
      <c r="F54" s="49">
        <f t="shared" si="0"/>
        <v>1069.0416</v>
      </c>
      <c r="G54" s="53">
        <f t="shared" si="1"/>
        <v>315.97229999999996</v>
      </c>
      <c r="H54" s="18">
        <v>15523.618</v>
      </c>
    </row>
    <row r="55" spans="1:11" x14ac:dyDescent="0.25">
      <c r="A55" s="26" t="s">
        <v>56</v>
      </c>
      <c r="B55" s="10">
        <v>957</v>
      </c>
      <c r="C55" s="49">
        <v>912</v>
      </c>
      <c r="D55" s="29">
        <v>0.89449999999999996</v>
      </c>
      <c r="E55" s="29">
        <v>0.70850000000000002</v>
      </c>
      <c r="F55" s="49">
        <f t="shared" si="0"/>
        <v>856.03649999999993</v>
      </c>
      <c r="G55" s="53">
        <f t="shared" si="1"/>
        <v>278.96549999999996</v>
      </c>
      <c r="H55" s="21">
        <v>15406.284</v>
      </c>
    </row>
    <row r="56" spans="1:11" x14ac:dyDescent="0.25">
      <c r="A56" s="26" t="s">
        <v>57</v>
      </c>
      <c r="B56" s="10">
        <v>963</v>
      </c>
      <c r="C56" s="49">
        <v>909</v>
      </c>
      <c r="D56" s="29">
        <v>0.86919999999999997</v>
      </c>
      <c r="E56" s="29">
        <v>0.68330000000000002</v>
      </c>
      <c r="F56" s="49">
        <f t="shared" si="0"/>
        <v>837.03959999999995</v>
      </c>
      <c r="G56" s="53">
        <f t="shared" si="1"/>
        <v>304.9821</v>
      </c>
      <c r="H56" s="25">
        <v>14535.714</v>
      </c>
    </row>
    <row r="57" spans="1:11" x14ac:dyDescent="0.25">
      <c r="A57" s="26" t="s">
        <v>58</v>
      </c>
      <c r="B57" s="10">
        <v>882</v>
      </c>
      <c r="C57" s="49">
        <v>848</v>
      </c>
      <c r="D57" s="29">
        <v>0.88890000000000002</v>
      </c>
      <c r="E57" s="29">
        <v>0.69950000000000001</v>
      </c>
      <c r="F57" s="49">
        <f t="shared" si="0"/>
        <v>784.00980000000004</v>
      </c>
      <c r="G57" s="53">
        <f t="shared" si="1"/>
        <v>265.041</v>
      </c>
      <c r="H57" s="53">
        <v>10397.183000000001</v>
      </c>
    </row>
    <row r="58" spans="1:11" x14ac:dyDescent="0.25">
      <c r="A58" s="26" t="s">
        <v>59</v>
      </c>
      <c r="B58" s="10">
        <v>942</v>
      </c>
      <c r="C58" s="49">
        <v>896</v>
      </c>
      <c r="D58" s="29">
        <v>0.88429999999999997</v>
      </c>
      <c r="E58" s="29">
        <v>0.68579999999999997</v>
      </c>
      <c r="F58" s="49">
        <f t="shared" si="0"/>
        <v>833.01059999999995</v>
      </c>
      <c r="G58" s="53">
        <f t="shared" si="1"/>
        <v>295.97640000000001</v>
      </c>
      <c r="H58" s="53">
        <v>11054.216</v>
      </c>
    </row>
    <row r="59" spans="1:11" x14ac:dyDescent="0.25">
      <c r="A59" s="26" t="s">
        <v>60</v>
      </c>
      <c r="B59" s="10">
        <v>835</v>
      </c>
      <c r="C59" s="49">
        <v>789</v>
      </c>
      <c r="D59" s="29">
        <v>0.87660000000000005</v>
      </c>
      <c r="E59" s="29">
        <v>0.66349999999999998</v>
      </c>
      <c r="F59" s="49">
        <f t="shared" si="0"/>
        <v>731.96100000000001</v>
      </c>
      <c r="G59" s="53">
        <f t="shared" si="1"/>
        <v>280.97750000000002</v>
      </c>
      <c r="H59" s="53">
        <v>17854.912999999997</v>
      </c>
    </row>
    <row r="60" spans="1:11" x14ac:dyDescent="0.25">
      <c r="A60" s="26" t="s">
        <v>61</v>
      </c>
      <c r="B60" s="10">
        <v>802</v>
      </c>
      <c r="C60" s="49">
        <v>762</v>
      </c>
      <c r="D60" s="29">
        <v>0.89649999999999996</v>
      </c>
      <c r="E60" s="29">
        <v>0.65710000000000002</v>
      </c>
      <c r="F60" s="49">
        <f t="shared" si="0"/>
        <v>718.99299999999994</v>
      </c>
      <c r="G60" s="53">
        <f t="shared" si="1"/>
        <v>275.00579999999997</v>
      </c>
      <c r="H60" s="53">
        <v>7197.1539999999995</v>
      </c>
    </row>
    <row r="61" spans="1:11" x14ac:dyDescent="0.25">
      <c r="A61" s="26" t="s">
        <v>62</v>
      </c>
      <c r="B61" s="10">
        <v>806</v>
      </c>
      <c r="C61" s="49">
        <v>750</v>
      </c>
      <c r="D61" s="29">
        <v>0.84619999999999995</v>
      </c>
      <c r="E61" s="29">
        <v>0.65259999999999996</v>
      </c>
      <c r="F61" s="49">
        <f t="shared" si="0"/>
        <v>682.03719999999998</v>
      </c>
      <c r="G61" s="53">
        <f t="shared" si="1"/>
        <v>280.00440000000003</v>
      </c>
      <c r="H61" s="53">
        <v>3825.748</v>
      </c>
    </row>
    <row r="62" spans="1:11" x14ac:dyDescent="0.25">
      <c r="A62" s="26" t="s">
        <v>63</v>
      </c>
      <c r="B62" s="10">
        <v>900</v>
      </c>
      <c r="C62" s="49">
        <v>828</v>
      </c>
      <c r="D62" s="29">
        <v>0.85560000000000003</v>
      </c>
      <c r="E62" s="29">
        <v>0.64559999999999995</v>
      </c>
      <c r="F62" s="49">
        <f t="shared" si="0"/>
        <v>770.04000000000008</v>
      </c>
      <c r="G62" s="53">
        <f t="shared" si="1"/>
        <v>318.96000000000004</v>
      </c>
      <c r="H62" s="53">
        <v>22820.647000000001</v>
      </c>
    </row>
    <row r="63" spans="1:11" x14ac:dyDescent="0.25">
      <c r="A63" s="26" t="s">
        <v>64</v>
      </c>
      <c r="B63" s="10">
        <v>860</v>
      </c>
      <c r="C63" s="49">
        <v>811</v>
      </c>
      <c r="D63" s="29">
        <v>0.86860000000000004</v>
      </c>
      <c r="E63" s="29">
        <v>0.64649999999999996</v>
      </c>
      <c r="F63" s="49">
        <f t="shared" si="0"/>
        <v>746.99599999999998</v>
      </c>
      <c r="G63" s="53">
        <f t="shared" si="1"/>
        <v>304.01000000000005</v>
      </c>
      <c r="H63" s="53">
        <v>12758.074999999999</v>
      </c>
    </row>
    <row r="64" spans="1:11" x14ac:dyDescent="0.25">
      <c r="A64" s="26" t="s">
        <v>65</v>
      </c>
      <c r="B64" s="10">
        <v>924</v>
      </c>
      <c r="C64" s="49">
        <v>828</v>
      </c>
      <c r="D64" s="29">
        <v>0.81930000000000003</v>
      </c>
      <c r="E64" s="29">
        <v>0.64180000000000004</v>
      </c>
      <c r="F64" s="49">
        <f t="shared" si="0"/>
        <v>757.03320000000008</v>
      </c>
      <c r="G64" s="53">
        <f t="shared" si="1"/>
        <v>330.97679999999997</v>
      </c>
      <c r="H64" s="53">
        <v>22324.756999999998</v>
      </c>
    </row>
    <row r="65" spans="1:8" x14ac:dyDescent="0.25">
      <c r="A65" s="26" t="s">
        <v>66</v>
      </c>
      <c r="B65" s="10">
        <v>792</v>
      </c>
      <c r="C65" s="49">
        <v>737</v>
      </c>
      <c r="D65" s="29">
        <v>0.8548</v>
      </c>
      <c r="E65" s="29">
        <v>0.68179999999999996</v>
      </c>
      <c r="F65" s="49">
        <f t="shared" si="0"/>
        <v>677.00160000000005</v>
      </c>
      <c r="G65" s="53">
        <f t="shared" si="1"/>
        <v>252.01440000000002</v>
      </c>
      <c r="H65" s="53">
        <v>18565.903999999999</v>
      </c>
    </row>
    <row r="66" spans="1:8" x14ac:dyDescent="0.25">
      <c r="A66" s="26" t="s">
        <v>67</v>
      </c>
      <c r="B66" s="10">
        <v>781</v>
      </c>
      <c r="C66" s="49">
        <v>718</v>
      </c>
      <c r="D66" s="29">
        <v>0.83989999999999998</v>
      </c>
      <c r="E66" s="29">
        <v>0.6633</v>
      </c>
      <c r="F66" s="49">
        <f t="shared" si="0"/>
        <v>655.96190000000001</v>
      </c>
      <c r="G66" s="53">
        <f t="shared" si="1"/>
        <v>262.96269999999998</v>
      </c>
      <c r="H66" s="53">
        <v>12294.4</v>
      </c>
    </row>
    <row r="67" spans="1:8" x14ac:dyDescent="0.25">
      <c r="A67" s="26" t="s">
        <v>68</v>
      </c>
      <c r="B67" s="10">
        <v>776</v>
      </c>
      <c r="C67" s="49">
        <v>714</v>
      </c>
      <c r="D67" s="29">
        <v>0.84150000000000003</v>
      </c>
      <c r="E67" s="29">
        <v>0.63790000000000002</v>
      </c>
      <c r="F67" s="49">
        <f t="shared" si="0"/>
        <v>653.00400000000002</v>
      </c>
      <c r="G67" s="53">
        <f t="shared" si="1"/>
        <v>280.9896</v>
      </c>
      <c r="H67" s="53">
        <v>11292.504999999999</v>
      </c>
    </row>
    <row r="68" spans="1:8" x14ac:dyDescent="0.25">
      <c r="A68" s="26" t="s">
        <v>69</v>
      </c>
      <c r="B68" s="10">
        <v>772</v>
      </c>
      <c r="C68" s="49">
        <v>709</v>
      </c>
      <c r="D68" s="29">
        <v>0.85229999999999995</v>
      </c>
      <c r="E68" s="29">
        <v>0.61919999999999997</v>
      </c>
      <c r="F68" s="49">
        <f t="shared" ref="F68" si="3">(B68*D68)</f>
        <v>657.97559999999999</v>
      </c>
      <c r="G68" s="53">
        <f t="shared" ref="G68" si="4">(1-E68)*B68</f>
        <v>293.9776</v>
      </c>
      <c r="H68" s="53">
        <v>23761.613999999998</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82"/>
  <sheetViews>
    <sheetView tabSelected="1" topLeftCell="A49" workbookViewId="0">
      <selection activeCell="M64" sqref="M64"/>
    </sheetView>
  </sheetViews>
  <sheetFormatPr defaultColWidth="8.85546875" defaultRowHeight="15" x14ac:dyDescent="0.25"/>
  <cols>
    <col min="2" max="2" width="49.28515625" bestFit="1" customWidth="1"/>
    <col min="3" max="3" width="14.140625" bestFit="1" customWidth="1"/>
    <col min="4" max="4" width="14.28515625" bestFit="1" customWidth="1"/>
    <col min="5" max="5" width="12.28515625" bestFit="1" customWidth="1"/>
    <col min="7" max="7" width="15.28515625" bestFit="1" customWidth="1"/>
    <col min="8" max="8" width="12.140625" customWidth="1"/>
    <col min="10" max="10" width="16.85546875" customWidth="1"/>
    <col min="11" max="11" width="14" bestFit="1" customWidth="1"/>
  </cols>
  <sheetData>
    <row r="1" spans="1:4" x14ac:dyDescent="0.25">
      <c r="A1" s="45" t="s">
        <v>78</v>
      </c>
      <c r="B1" s="45"/>
      <c r="C1" s="45"/>
    </row>
    <row r="2" spans="1:4" x14ac:dyDescent="0.25">
      <c r="A2" s="45" t="s">
        <v>612</v>
      </c>
      <c r="B2" s="45"/>
      <c r="C2" s="45"/>
      <c r="D2" s="41"/>
    </row>
    <row r="3" spans="1:4" x14ac:dyDescent="0.25">
      <c r="A3" s="45" t="s">
        <v>83</v>
      </c>
      <c r="B3" s="45"/>
      <c r="C3" s="45"/>
      <c r="D3" s="41"/>
    </row>
    <row r="4" spans="1:4" s="45" customFormat="1" x14ac:dyDescent="0.25"/>
    <row r="5" spans="1:4" s="45" customFormat="1" x14ac:dyDescent="0.25"/>
    <row r="6" spans="1:4" x14ac:dyDescent="0.25">
      <c r="A6" s="45" t="s">
        <v>616</v>
      </c>
      <c r="B6" s="47" t="s">
        <v>610</v>
      </c>
      <c r="C6" s="41"/>
      <c r="D6" s="41"/>
    </row>
    <row r="7" spans="1:4" s="45" customFormat="1" x14ac:dyDescent="0.25">
      <c r="C7" s="5" t="s">
        <v>72</v>
      </c>
    </row>
    <row r="8" spans="1:4" s="45" customFormat="1" x14ac:dyDescent="0.25">
      <c r="B8" s="44" t="s">
        <v>552</v>
      </c>
      <c r="C8" s="46">
        <v>38754</v>
      </c>
      <c r="D8" s="53"/>
    </row>
    <row r="9" spans="1:4" s="45" customFormat="1" x14ac:dyDescent="0.25">
      <c r="B9" s="44" t="s">
        <v>553</v>
      </c>
      <c r="C9" s="46">
        <v>20964</v>
      </c>
    </row>
    <row r="10" spans="1:4" s="45" customFormat="1" x14ac:dyDescent="0.25">
      <c r="B10" s="44" t="s">
        <v>554</v>
      </c>
      <c r="C10" s="46">
        <v>9709</v>
      </c>
    </row>
    <row r="11" spans="1:4" s="45" customFormat="1" x14ac:dyDescent="0.25">
      <c r="B11" s="44" t="s">
        <v>555</v>
      </c>
      <c r="C11" s="46">
        <v>4</v>
      </c>
    </row>
    <row r="12" spans="1:4" s="45" customFormat="1" x14ac:dyDescent="0.25">
      <c r="B12" s="44"/>
      <c r="C12" s="46"/>
    </row>
    <row r="13" spans="1:4" s="45" customFormat="1" x14ac:dyDescent="0.25">
      <c r="A13" s="45" t="s">
        <v>617</v>
      </c>
      <c r="B13" s="43" t="s">
        <v>566</v>
      </c>
    </row>
    <row r="14" spans="1:4" x14ac:dyDescent="0.25">
      <c r="C14" s="5" t="s">
        <v>72</v>
      </c>
      <c r="D14" s="41"/>
    </row>
    <row r="15" spans="1:4" x14ac:dyDescent="0.25">
      <c r="B15" s="41" t="s">
        <v>556</v>
      </c>
      <c r="C15" s="42">
        <v>15626</v>
      </c>
      <c r="D15" s="41"/>
    </row>
    <row r="16" spans="1:4" x14ac:dyDescent="0.25">
      <c r="B16" s="41" t="s">
        <v>557</v>
      </c>
      <c r="C16" s="42">
        <v>8044</v>
      </c>
      <c r="D16" s="41"/>
    </row>
    <row r="17" spans="1:4" x14ac:dyDescent="0.25">
      <c r="B17" s="41" t="s">
        <v>558</v>
      </c>
      <c r="C17" s="42">
        <v>3138</v>
      </c>
      <c r="D17" s="41"/>
    </row>
    <row r="18" spans="1:4" x14ac:dyDescent="0.25">
      <c r="B18" s="41" t="s">
        <v>559</v>
      </c>
      <c r="C18" s="42">
        <v>693</v>
      </c>
      <c r="D18" s="53"/>
    </row>
    <row r="19" spans="1:4" x14ac:dyDescent="0.25">
      <c r="B19" s="41" t="s">
        <v>560</v>
      </c>
      <c r="C19" s="42">
        <v>582</v>
      </c>
      <c r="D19" s="41"/>
    </row>
    <row r="20" spans="1:4" x14ac:dyDescent="0.25">
      <c r="B20" s="41" t="s">
        <v>561</v>
      </c>
      <c r="C20" s="42">
        <v>389</v>
      </c>
      <c r="D20" s="41"/>
    </row>
    <row r="21" spans="1:4" x14ac:dyDescent="0.25">
      <c r="B21" s="41" t="s">
        <v>562</v>
      </c>
      <c r="C21" s="42">
        <v>379</v>
      </c>
      <c r="D21" s="41"/>
    </row>
    <row r="22" spans="1:4" x14ac:dyDescent="0.25">
      <c r="B22" s="41" t="s">
        <v>563</v>
      </c>
      <c r="C22" s="42">
        <v>344</v>
      </c>
      <c r="D22" s="41"/>
    </row>
    <row r="23" spans="1:4" x14ac:dyDescent="0.25">
      <c r="B23" s="41" t="s">
        <v>564</v>
      </c>
      <c r="C23" s="42">
        <v>337</v>
      </c>
      <c r="D23" s="41"/>
    </row>
    <row r="24" spans="1:4" x14ac:dyDescent="0.25">
      <c r="B24" s="41" t="s">
        <v>565</v>
      </c>
      <c r="C24" s="42">
        <v>310</v>
      </c>
      <c r="D24" s="41"/>
    </row>
    <row r="25" spans="1:4" s="45" customFormat="1" x14ac:dyDescent="0.25">
      <c r="C25" s="46"/>
    </row>
    <row r="26" spans="1:4" x14ac:dyDescent="0.25">
      <c r="A26" s="45" t="s">
        <v>615</v>
      </c>
      <c r="B26" s="47" t="s">
        <v>611</v>
      </c>
      <c r="C26" s="41"/>
      <c r="D26" s="41"/>
    </row>
    <row r="27" spans="1:4" x14ac:dyDescent="0.25">
      <c r="C27" s="5" t="s">
        <v>72</v>
      </c>
      <c r="D27" s="41"/>
    </row>
    <row r="28" spans="1:4" x14ac:dyDescent="0.25">
      <c r="B28" s="41" t="s">
        <v>567</v>
      </c>
      <c r="C28" s="42">
        <v>17681</v>
      </c>
      <c r="D28" s="41"/>
    </row>
    <row r="29" spans="1:4" x14ac:dyDescent="0.25">
      <c r="B29" s="41" t="s">
        <v>568</v>
      </c>
      <c r="C29" s="42">
        <v>1250</v>
      </c>
      <c r="D29" s="41"/>
    </row>
    <row r="30" spans="1:4" x14ac:dyDescent="0.25">
      <c r="B30" s="41" t="s">
        <v>569</v>
      </c>
      <c r="C30" s="42">
        <v>592</v>
      </c>
      <c r="D30" s="41"/>
    </row>
    <row r="31" spans="1:4" x14ac:dyDescent="0.25">
      <c r="B31" s="41" t="s">
        <v>570</v>
      </c>
      <c r="C31" s="42">
        <v>424</v>
      </c>
      <c r="D31" s="41"/>
    </row>
    <row r="32" spans="1:4" x14ac:dyDescent="0.25">
      <c r="B32" s="41" t="s">
        <v>571</v>
      </c>
      <c r="C32" s="42">
        <v>309</v>
      </c>
      <c r="D32" s="41"/>
    </row>
    <row r="33" spans="1:12" x14ac:dyDescent="0.25">
      <c r="B33" s="41" t="s">
        <v>572</v>
      </c>
      <c r="C33" s="42">
        <v>268</v>
      </c>
      <c r="D33" s="41"/>
    </row>
    <row r="34" spans="1:12" x14ac:dyDescent="0.25">
      <c r="B34" s="41" t="s">
        <v>573</v>
      </c>
      <c r="C34" s="42">
        <v>145</v>
      </c>
      <c r="D34" s="41"/>
    </row>
    <row r="35" spans="1:12" x14ac:dyDescent="0.25">
      <c r="B35" s="41" t="s">
        <v>574</v>
      </c>
      <c r="C35" s="42">
        <v>122</v>
      </c>
      <c r="D35" s="41"/>
    </row>
    <row r="36" spans="1:12" x14ac:dyDescent="0.25">
      <c r="B36" s="41" t="s">
        <v>575</v>
      </c>
      <c r="C36" s="42">
        <v>63</v>
      </c>
      <c r="D36" s="41"/>
    </row>
    <row r="37" spans="1:12" x14ac:dyDescent="0.25">
      <c r="B37" s="41" t="s">
        <v>576</v>
      </c>
      <c r="C37" s="42">
        <v>26</v>
      </c>
      <c r="D37" s="41"/>
    </row>
    <row r="38" spans="1:12" x14ac:dyDescent="0.25">
      <c r="B38" s="41"/>
      <c r="C38" s="41"/>
      <c r="D38" s="41"/>
    </row>
    <row r="39" spans="1:12" x14ac:dyDescent="0.25">
      <c r="A39" s="45" t="s">
        <v>614</v>
      </c>
      <c r="B39" s="43" t="s">
        <v>592</v>
      </c>
      <c r="C39" s="41"/>
      <c r="D39" s="41"/>
    </row>
    <row r="40" spans="1:12" x14ac:dyDescent="0.25">
      <c r="C40" s="5" t="s">
        <v>72</v>
      </c>
      <c r="D40" s="41"/>
    </row>
    <row r="41" spans="1:12" x14ac:dyDescent="0.25">
      <c r="B41" s="41" t="s">
        <v>582</v>
      </c>
      <c r="C41" s="42">
        <v>22616</v>
      </c>
      <c r="D41" s="41"/>
      <c r="F41">
        <f>C41/$E$44*100</f>
        <v>34.482968926295243</v>
      </c>
    </row>
    <row r="42" spans="1:12" x14ac:dyDescent="0.25">
      <c r="B42" s="41" t="s">
        <v>583</v>
      </c>
      <c r="C42" s="42">
        <v>17509</v>
      </c>
      <c r="D42" s="41"/>
      <c r="F42" s="49">
        <f t="shared" ref="F42:F50" si="0">C42/$E$44*100</f>
        <v>26.696246150093007</v>
      </c>
      <c r="H42" t="s">
        <v>687</v>
      </c>
      <c r="I42" t="s">
        <v>688</v>
      </c>
      <c r="J42" t="s">
        <v>689</v>
      </c>
      <c r="K42" t="s">
        <v>582</v>
      </c>
    </row>
    <row r="43" spans="1:12" x14ac:dyDescent="0.25">
      <c r="B43" s="41" t="s">
        <v>584</v>
      </c>
      <c r="C43" s="42">
        <v>6776</v>
      </c>
      <c r="D43" s="41"/>
      <c r="F43" s="49">
        <f t="shared" si="0"/>
        <v>10.331473180251884</v>
      </c>
      <c r="H43" s="53">
        <f>C44+C46+C49+C50</f>
        <v>10900</v>
      </c>
      <c r="I43" s="53">
        <f>C45+C47+C48</f>
        <v>7785</v>
      </c>
      <c r="J43" s="53">
        <f>C42+C43</f>
        <v>24285</v>
      </c>
      <c r="K43" s="53">
        <f>C41</f>
        <v>22616</v>
      </c>
      <c r="L43" s="53">
        <f>SUM(H43:K43)</f>
        <v>65586</v>
      </c>
    </row>
    <row r="44" spans="1:12" x14ac:dyDescent="0.25">
      <c r="B44" s="41" t="s">
        <v>585</v>
      </c>
      <c r="C44" s="42">
        <v>5214</v>
      </c>
      <c r="D44" s="41"/>
      <c r="E44" s="53">
        <f>SUM(C41:C50)</f>
        <v>65586</v>
      </c>
      <c r="F44" s="49">
        <f t="shared" si="0"/>
        <v>7.9498673497392733</v>
      </c>
      <c r="H44">
        <f>H43/$L$43*100</f>
        <v>16.619400481810143</v>
      </c>
      <c r="I44" s="49">
        <f>I43/$L$43*100</f>
        <v>11.869911261549721</v>
      </c>
      <c r="J44" s="49">
        <f>J43/$L$43*100</f>
        <v>37.027719330344887</v>
      </c>
      <c r="K44">
        <f>K43/$L$43*100</f>
        <v>34.482968926295243</v>
      </c>
      <c r="L44">
        <f>SUM(H44:K44)</f>
        <v>99.999999999999986</v>
      </c>
    </row>
    <row r="45" spans="1:12" x14ac:dyDescent="0.25">
      <c r="B45" s="41" t="s">
        <v>586</v>
      </c>
      <c r="C45" s="42">
        <v>3228</v>
      </c>
      <c r="D45" s="41"/>
      <c r="F45" s="49">
        <f t="shared" si="0"/>
        <v>4.9217820876406551</v>
      </c>
    </row>
    <row r="46" spans="1:12" x14ac:dyDescent="0.25">
      <c r="B46" s="41" t="s">
        <v>587</v>
      </c>
      <c r="C46" s="42">
        <v>2721</v>
      </c>
      <c r="D46" s="41"/>
      <c r="F46" s="49">
        <f t="shared" si="0"/>
        <v>4.1487512578904031</v>
      </c>
    </row>
    <row r="47" spans="1:12" x14ac:dyDescent="0.25">
      <c r="B47" s="41" t="s">
        <v>588</v>
      </c>
      <c r="C47" s="42">
        <v>2589</v>
      </c>
      <c r="D47" s="41"/>
      <c r="F47" s="49">
        <f t="shared" si="0"/>
        <v>3.947488793340042</v>
      </c>
    </row>
    <row r="48" spans="1:12" x14ac:dyDescent="0.25">
      <c r="B48" s="41" t="s">
        <v>589</v>
      </c>
      <c r="C48" s="42">
        <v>1968</v>
      </c>
      <c r="D48" s="41"/>
      <c r="F48" s="49">
        <f t="shared" si="0"/>
        <v>3.0006403805690236</v>
      </c>
      <c r="H48" s="49"/>
      <c r="I48" s="49"/>
      <c r="J48" s="49"/>
      <c r="K48" s="49"/>
      <c r="L48" s="49"/>
    </row>
    <row r="49" spans="1:12" x14ac:dyDescent="0.25">
      <c r="B49" s="41" t="s">
        <v>590</v>
      </c>
      <c r="C49" s="42">
        <v>1538</v>
      </c>
      <c r="D49" s="41"/>
      <c r="F49" s="49">
        <f t="shared" si="0"/>
        <v>2.3450126551398167</v>
      </c>
      <c r="H49" s="53"/>
      <c r="I49" s="53"/>
      <c r="J49" s="53"/>
      <c r="K49" s="53"/>
      <c r="L49" s="53"/>
    </row>
    <row r="50" spans="1:12" x14ac:dyDescent="0.25">
      <c r="B50" s="41" t="s">
        <v>591</v>
      </c>
      <c r="C50" s="42">
        <v>1427</v>
      </c>
      <c r="D50" s="41"/>
      <c r="F50" s="49">
        <f t="shared" si="0"/>
        <v>2.1757692190406486</v>
      </c>
      <c r="G50" t="s">
        <v>584</v>
      </c>
      <c r="H50" s="49" t="s">
        <v>687</v>
      </c>
      <c r="I50" s="49" t="s">
        <v>688</v>
      </c>
      <c r="J50" s="49" t="s">
        <v>689</v>
      </c>
      <c r="K50" s="49" t="s">
        <v>582</v>
      </c>
      <c r="L50" s="49"/>
    </row>
    <row r="51" spans="1:12" x14ac:dyDescent="0.25">
      <c r="B51" s="41"/>
      <c r="C51" s="41"/>
      <c r="D51" s="41"/>
      <c r="G51">
        <v>6776</v>
      </c>
      <c r="H51">
        <v>10900</v>
      </c>
      <c r="I51">
        <v>7785</v>
      </c>
      <c r="J51">
        <v>17509</v>
      </c>
      <c r="K51">
        <v>22616</v>
      </c>
      <c r="L51">
        <v>65586</v>
      </c>
    </row>
    <row r="52" spans="1:12" x14ac:dyDescent="0.25">
      <c r="B52" s="41"/>
      <c r="C52" s="41"/>
      <c r="D52" s="41"/>
      <c r="G52" s="49">
        <f>G51/$L$51*100</f>
        <v>10.331473180251884</v>
      </c>
      <c r="H52">
        <v>16.619400481810143</v>
      </c>
      <c r="I52">
        <v>11.869911261549721</v>
      </c>
      <c r="J52">
        <f>J51/$L$51*100</f>
        <v>26.696246150093007</v>
      </c>
      <c r="K52">
        <v>34.482968926295243</v>
      </c>
      <c r="L52">
        <v>99.999999999999986</v>
      </c>
    </row>
    <row r="53" spans="1:12" x14ac:dyDescent="0.25">
      <c r="A53" s="45" t="s">
        <v>613</v>
      </c>
      <c r="B53" s="43" t="s">
        <v>598</v>
      </c>
      <c r="C53" s="41"/>
      <c r="D53" s="41"/>
      <c r="G53">
        <v>10</v>
      </c>
      <c r="H53">
        <v>17</v>
      </c>
      <c r="I53">
        <v>12</v>
      </c>
      <c r="J53">
        <v>27</v>
      </c>
      <c r="K53">
        <v>34</v>
      </c>
      <c r="L53">
        <f>SUM(G53:K53)</f>
        <v>100</v>
      </c>
    </row>
    <row r="54" spans="1:12" x14ac:dyDescent="0.25">
      <c r="C54" s="5" t="s">
        <v>72</v>
      </c>
      <c r="D54" s="41"/>
    </row>
    <row r="55" spans="1:12" x14ac:dyDescent="0.25">
      <c r="B55" s="41" t="s">
        <v>577</v>
      </c>
      <c r="C55" s="42">
        <v>53080</v>
      </c>
      <c r="D55" s="41"/>
    </row>
    <row r="56" spans="1:12" x14ac:dyDescent="0.25">
      <c r="B56" s="41" t="s">
        <v>578</v>
      </c>
      <c r="C56" s="42">
        <v>13142</v>
      </c>
      <c r="D56" s="41"/>
    </row>
    <row r="57" spans="1:12" x14ac:dyDescent="0.25">
      <c r="B57" s="41" t="s">
        <v>579</v>
      </c>
      <c r="C57" s="42">
        <v>938</v>
      </c>
      <c r="D57" s="41"/>
    </row>
    <row r="58" spans="1:12" x14ac:dyDescent="0.25">
      <c r="B58" s="41" t="s">
        <v>580</v>
      </c>
      <c r="C58" s="42">
        <v>850</v>
      </c>
      <c r="D58" s="41"/>
    </row>
    <row r="59" spans="1:12" x14ac:dyDescent="0.25">
      <c r="B59" s="41" t="s">
        <v>581</v>
      </c>
      <c r="C59" s="42">
        <v>792</v>
      </c>
      <c r="D59" s="41"/>
    </row>
    <row r="60" spans="1:12" x14ac:dyDescent="0.25">
      <c r="B60" s="41" t="s">
        <v>593</v>
      </c>
      <c r="C60" s="42">
        <v>478</v>
      </c>
      <c r="D60" s="41"/>
    </row>
    <row r="61" spans="1:12" x14ac:dyDescent="0.25">
      <c r="B61" s="41" t="s">
        <v>594</v>
      </c>
      <c r="C61" s="42">
        <v>47</v>
      </c>
      <c r="D61" s="41"/>
    </row>
    <row r="62" spans="1:12" x14ac:dyDescent="0.25">
      <c r="B62" s="41" t="s">
        <v>595</v>
      </c>
      <c r="C62" s="42">
        <v>31</v>
      </c>
      <c r="D62" s="41"/>
    </row>
    <row r="63" spans="1:12" x14ac:dyDescent="0.25">
      <c r="B63" s="41" t="s">
        <v>596</v>
      </c>
      <c r="C63" s="42">
        <v>24</v>
      </c>
      <c r="D63" s="41"/>
    </row>
    <row r="64" spans="1:12" x14ac:dyDescent="0.25">
      <c r="B64" s="41" t="s">
        <v>597</v>
      </c>
      <c r="C64" s="42">
        <v>9</v>
      </c>
      <c r="D64" s="41"/>
    </row>
    <row r="65" spans="1:4" x14ac:dyDescent="0.25">
      <c r="B65" s="41"/>
      <c r="C65" s="42"/>
      <c r="D65" s="41"/>
    </row>
    <row r="66" spans="1:4" x14ac:dyDescent="0.25">
      <c r="B66" s="41"/>
      <c r="C66" s="41"/>
      <c r="D66" s="41"/>
    </row>
    <row r="67" spans="1:4" x14ac:dyDescent="0.25">
      <c r="A67" s="45" t="s">
        <v>618</v>
      </c>
      <c r="B67" s="43" t="s">
        <v>609</v>
      </c>
      <c r="C67" s="41"/>
      <c r="D67" s="41"/>
    </row>
    <row r="68" spans="1:4" x14ac:dyDescent="0.25">
      <c r="C68" s="5" t="s">
        <v>72</v>
      </c>
      <c r="D68" s="41"/>
    </row>
    <row r="69" spans="1:4" x14ac:dyDescent="0.25">
      <c r="B69" s="41" t="s">
        <v>599</v>
      </c>
      <c r="C69" s="42">
        <v>67063</v>
      </c>
      <c r="D69" s="41"/>
    </row>
    <row r="70" spans="1:4" x14ac:dyDescent="0.25">
      <c r="B70" s="41" t="s">
        <v>600</v>
      </c>
      <c r="C70" s="42">
        <v>1184</v>
      </c>
      <c r="D70" s="41"/>
    </row>
    <row r="71" spans="1:4" x14ac:dyDescent="0.25">
      <c r="B71" s="41" t="s">
        <v>601</v>
      </c>
      <c r="C71" s="42">
        <v>1045</v>
      </c>
      <c r="D71" s="41"/>
    </row>
    <row r="72" spans="1:4" x14ac:dyDescent="0.25">
      <c r="B72" s="41" t="s">
        <v>602</v>
      </c>
      <c r="C72" s="42">
        <v>48</v>
      </c>
      <c r="D72" s="41"/>
    </row>
    <row r="73" spans="1:4" x14ac:dyDescent="0.25">
      <c r="B73" s="41" t="s">
        <v>603</v>
      </c>
      <c r="C73" s="42">
        <v>29</v>
      </c>
      <c r="D73" s="41"/>
    </row>
    <row r="74" spans="1:4" x14ac:dyDescent="0.25">
      <c r="B74" s="41" t="s">
        <v>604</v>
      </c>
      <c r="C74" s="42">
        <v>20</v>
      </c>
      <c r="D74" s="41"/>
    </row>
    <row r="75" spans="1:4" x14ac:dyDescent="0.25">
      <c r="B75" s="41" t="s">
        <v>605</v>
      </c>
      <c r="C75" s="42">
        <v>18</v>
      </c>
      <c r="D75" s="41"/>
    </row>
    <row r="76" spans="1:4" x14ac:dyDescent="0.25">
      <c r="B76" s="41" t="s">
        <v>606</v>
      </c>
      <c r="C76" s="42">
        <v>8</v>
      </c>
      <c r="D76" s="41"/>
    </row>
    <row r="77" spans="1:4" x14ac:dyDescent="0.25">
      <c r="B77" s="41" t="s">
        <v>607</v>
      </c>
      <c r="C77" s="42">
        <v>4</v>
      </c>
      <c r="D77" s="41"/>
    </row>
    <row r="78" spans="1:4" x14ac:dyDescent="0.25">
      <c r="B78" s="41" t="s">
        <v>608</v>
      </c>
      <c r="C78" s="42">
        <v>3</v>
      </c>
      <c r="D78" s="41"/>
    </row>
    <row r="79" spans="1:4" x14ac:dyDescent="0.25">
      <c r="B79" s="41"/>
      <c r="C79" s="41"/>
      <c r="D79" s="41"/>
    </row>
    <row r="80" spans="1:4" x14ac:dyDescent="0.25">
      <c r="B80" s="41"/>
      <c r="C80" s="41"/>
      <c r="D80" s="41"/>
    </row>
    <row r="81" spans="2:4" x14ac:dyDescent="0.25">
      <c r="B81" s="41"/>
      <c r="C81" s="41"/>
      <c r="D81" s="41"/>
    </row>
    <row r="82" spans="2:4" x14ac:dyDescent="0.25">
      <c r="B82" s="41"/>
      <c r="C82" s="41"/>
      <c r="D82" s="41"/>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Columbia CaseWorks</vt:lpstr>
      <vt:lpstr>Weekly Visits</vt:lpstr>
      <vt:lpstr>Financials</vt:lpstr>
      <vt:lpstr>Lbs. Sold</vt:lpstr>
      <vt:lpstr>Daily Visits</vt:lpstr>
      <vt:lpstr>Statistics 1</vt:lpstr>
      <vt:lpstr>For PPT</vt:lpstr>
      <vt:lpstr>Demographics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Weitz</dc:creator>
  <cp:lastModifiedBy>Goutham</cp:lastModifiedBy>
  <cp:lastPrinted>2011-11-28T16:56:18Z</cp:lastPrinted>
  <dcterms:created xsi:type="dcterms:W3CDTF">2010-07-18T19:55:23Z</dcterms:created>
  <dcterms:modified xsi:type="dcterms:W3CDTF">2019-01-15T20:27:33Z</dcterms:modified>
</cp:coreProperties>
</file>