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tables/table11.xml" ContentType="application/vnd.openxmlformats-officedocument.spreadsheetml.table+xml"/>
  <Override PartName="/xl/queryTables/queryTable10.xml" ContentType="application/vnd.openxmlformats-officedocument.spreadsheetml.queryTable+xml"/>
  <Override PartName="/xl/tables/table12.xml" ContentType="application/vnd.openxmlformats-officedocument.spreadsheetml.table+xml"/>
  <Override PartName="/xl/queryTables/queryTable11.xml" ContentType="application/vnd.openxmlformats-officedocument.spreadsheetml.queryTable+xml"/>
  <Override PartName="/xl/tables/table13.xml" ContentType="application/vnd.openxmlformats-officedocument.spreadsheetml.table+xml"/>
  <Override PartName="/xl/queryTables/queryTable12.xml" ContentType="application/vnd.openxmlformats-officedocument.spreadsheetml.queryTable+xml"/>
  <Override PartName="/xl/tables/table14.xml" ContentType="application/vnd.openxmlformats-officedocument.spreadsheetml.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nity\RogueWave_Dev\Assets\_Dev\Editor\CSV\Data\"/>
    </mc:Choice>
  </mc:AlternateContent>
  <xr:revisionPtr revIDLastSave="0" documentId="13_ncr:1_{401C7031-DCB5-4BE3-B223-02C43A18D22C}" xr6:coauthVersionLast="47" xr6:coauthVersionMax="47" xr10:uidLastSave="{00000000-0000-0000-0000-000000000000}"/>
  <bookViews>
    <workbookView xWindow="-5670" yWindow="-16320" windowWidth="38640" windowHeight="16440" xr2:uid="{D9536CD0-98EA-4F7D-96C4-FE532EA0588D}"/>
  </bookViews>
  <sheets>
    <sheet name="Overview" sheetId="1" r:id="rId1"/>
    <sheet name="AmmoPickupRecipe" sheetId="2" r:id="rId2"/>
    <sheet name="AmmunitionDamageMultiplierRecip" sheetId="3" r:id="rId3"/>
    <sheet name="ArmourPickupRecipe" sheetId="5" r:id="rId4"/>
    <sheet name="HealthPickupRecipe" sheetId="6" r:id="rId5"/>
    <sheet name="MagnetStatRecipe" sheetId="7" r:id="rId6"/>
    <sheet name="MaxHealthIncreaseRecipe" sheetId="8" r:id="rId7"/>
    <sheet name="MovementRecipe" sheetId="9" r:id="rId8"/>
    <sheet name="PassiveItemPickupRecipe" sheetId="10" r:id="rId9"/>
    <sheet name="PassiveItemStatRecipe" sheetId="11" r:id="rId10"/>
    <sheet name="ShieldPickupRecipe" sheetId="12" r:id="rId11"/>
    <sheet name="SwitchStatRecipe" sheetId="13" r:id="rId12"/>
    <sheet name="ToolPickupRecipe" sheetId="14" r:id="rId13"/>
    <sheet name="WeaponPickupRecipe" sheetId="4" r:id="rId14"/>
  </sheets>
  <definedNames>
    <definedName name="_xlcn.WorksheetConnection_OverviewA16J281" hidden="1">Overview!$A$16:$J$28</definedName>
    <definedName name="ExternalData_1" localSheetId="1" hidden="1">AmmoPickupRecipe!$A$1:$Q$9</definedName>
    <definedName name="ExternalData_2" localSheetId="2" hidden="1">AmmunitionDamageMultiplierRecip!$A$1:$R$5</definedName>
    <definedName name="ExternalData_3" localSheetId="3" hidden="1">ArmourPickupRecipe!$A$1:$R$2</definedName>
    <definedName name="ExternalData_3" localSheetId="13" hidden="1">WeaponPickupRecipe!$A$1:$R$6</definedName>
    <definedName name="ExternalData_4" localSheetId="4" hidden="1">HealthPickupRecipe!$A$1:$Q$5</definedName>
    <definedName name="ExternalData_4" localSheetId="5" hidden="1">MagnetStatRecipe!$A$1:$S$3</definedName>
    <definedName name="ExternalData_4" localSheetId="6" hidden="1">MaxHealthIncreaseRecipe!$A$1:$R$2</definedName>
    <definedName name="ExternalData_4" localSheetId="7" hidden="1">MovementRecipe!$A$1:$U$4</definedName>
    <definedName name="ExternalData_4" localSheetId="8" hidden="1">PassiveItemPickupRecipe!$A$1:$Q$2</definedName>
    <definedName name="ExternalData_4" localSheetId="9" hidden="1">PassiveItemStatRecipe!$A$1:$S$3</definedName>
    <definedName name="ExternalData_4" localSheetId="10" hidden="1">ShieldPickupRecipe!$A$1:$Q$2</definedName>
    <definedName name="ExternalData_4" localSheetId="11" hidden="1">SwitchStatRecipe!$A$1:$S$3</definedName>
    <definedName name="ExternalData_4" localSheetId="12" hidden="1">ToolPickupRecipe!$A$1:$Q$2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Overview!$A$16:$J$2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" l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B28" i="1"/>
  <c r="B27" i="1"/>
  <c r="B26" i="1"/>
  <c r="B25" i="1"/>
  <c r="B24" i="1"/>
  <c r="B23" i="1"/>
  <c r="B22" i="1"/>
  <c r="B21" i="1"/>
  <c r="B20" i="1"/>
  <c r="B19" i="1"/>
  <c r="B18" i="1"/>
  <c r="B17" i="1"/>
  <c r="H13" i="1"/>
  <c r="H12" i="1"/>
  <c r="H11" i="1"/>
  <c r="H10" i="1"/>
  <c r="H9" i="1"/>
  <c r="H8" i="1"/>
  <c r="H7" i="1"/>
  <c r="H6" i="1"/>
  <c r="H5" i="1"/>
  <c r="H4" i="1"/>
  <c r="H3" i="1"/>
  <c r="H2" i="1"/>
  <c r="G12" i="1"/>
  <c r="G11" i="1"/>
  <c r="G10" i="1"/>
  <c r="G9" i="1"/>
  <c r="G8" i="1"/>
  <c r="G7" i="1"/>
  <c r="G6" i="1"/>
  <c r="G5" i="1"/>
  <c r="G4" i="1"/>
  <c r="G3" i="1"/>
  <c r="G2" i="1"/>
  <c r="G13" i="1"/>
  <c r="F13" i="1"/>
  <c r="F12" i="1"/>
  <c r="F11" i="1"/>
  <c r="F10" i="1"/>
  <c r="F9" i="1"/>
  <c r="F8" i="1"/>
  <c r="F7" i="1"/>
  <c r="F6" i="1"/>
  <c r="F5" i="1"/>
  <c r="F4" i="1"/>
  <c r="F3" i="1"/>
  <c r="F2" i="1"/>
  <c r="E9" i="1"/>
  <c r="E8" i="1"/>
  <c r="E7" i="1"/>
  <c r="E6" i="1"/>
  <c r="E5" i="1"/>
  <c r="E4" i="1"/>
  <c r="E3" i="1"/>
  <c r="E2" i="1"/>
  <c r="E10" i="1"/>
  <c r="E11" i="1"/>
  <c r="E12" i="1"/>
  <c r="E13" i="1"/>
  <c r="D12" i="1"/>
  <c r="D11" i="1"/>
  <c r="D10" i="1"/>
  <c r="D9" i="1"/>
  <c r="D8" i="1"/>
  <c r="D7" i="1"/>
  <c r="D6" i="1"/>
  <c r="D5" i="1"/>
  <c r="D4" i="1"/>
  <c r="D3" i="1"/>
  <c r="D2" i="1"/>
  <c r="C13" i="1"/>
  <c r="C12" i="1"/>
  <c r="C11" i="1"/>
  <c r="C10" i="1"/>
  <c r="C9" i="1"/>
  <c r="C8" i="1"/>
  <c r="C7" i="1"/>
  <c r="C6" i="1"/>
  <c r="C5" i="1"/>
  <c r="C4" i="1"/>
  <c r="C3" i="1"/>
  <c r="C2" i="1"/>
  <c r="D13" i="1"/>
  <c r="B10" i="1"/>
  <c r="B13" i="1"/>
  <c r="B12" i="1"/>
  <c r="B11" i="1"/>
  <c r="B9" i="1"/>
  <c r="B8" i="1"/>
  <c r="B7" i="1"/>
  <c r="B6" i="1"/>
  <c r="B5" i="1"/>
  <c r="B4" i="1"/>
  <c r="B3" i="1"/>
  <c r="B2" i="1"/>
  <c r="L29" i="1" l="1"/>
  <c r="K29" i="1"/>
  <c r="E29" i="1"/>
  <c r="I29" i="1"/>
  <c r="D29" i="1"/>
  <c r="B29" i="1"/>
  <c r="J29" i="1"/>
  <c r="H29" i="1"/>
  <c r="G29" i="1"/>
  <c r="F29" i="1"/>
  <c r="C29" i="1"/>
  <c r="B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BC1066-657B-47F0-9E8C-8512CD145234}" keepAlive="1" name="Query - AmmoPickupRecipe" description="Connection to the 'AmmoPickupRecipe' query in the workbook." type="5" refreshedVersion="8" background="1" refreshOnLoad="1" saveData="1">
    <dbPr connection="Provider=Microsoft.Mashup.OleDb.1;Data Source=$Workbook$;Location=AmmoPickupRecipe;Extended Properties=&quot;&quot;" command="SELECT * FROM [AmmoPickupRecipe]"/>
  </connection>
  <connection id="2" xr16:uid="{85310F52-97BE-4CB8-9862-BF2A4B93C828}" keepAlive="1" name="Query - AmmunitionDamageMultiplierRecipe" description="Connection to the 'AmmunitionDamageMultiplierRecipe' query in the workbook." type="5" refreshedVersion="8" background="1" saveData="1">
    <dbPr connection="Provider=Microsoft.Mashup.OleDb.1;Data Source=$Workbook$;Location=AmmunitionDamageMultiplierRecipe;Extended Properties=&quot;&quot;" command="SELECT * FROM [AmmunitionDamageMultiplierRecipe]"/>
  </connection>
  <connection id="3" xr16:uid="{6B956B13-2B02-442A-9C64-26CB503CB4AF}" keepAlive="1" name="Query - ArmourPickupRecipe" description="Connection to the 'ArmourPickupRecipe' query in the workbook." type="5" refreshedVersion="8" background="1" saveData="1">
    <dbPr connection="Provider=Microsoft.Mashup.OleDb.1;Data Source=$Workbook$;Location=ArmourPickupRecipe;Extended Properties=&quot;&quot;" command="SELECT * FROM [ArmourPickupRecipe]"/>
  </connection>
  <connection id="4" xr16:uid="{FAD713F9-689E-46B7-856D-276A46BE4632}" keepAlive="1" name="Query - HealthPickupRecipe" description="Connection to the 'HealthPickupRecipe' query in the workbook." type="5" refreshedVersion="8" background="1" saveData="1">
    <dbPr connection="Provider=Microsoft.Mashup.OleDb.1;Data Source=$Workbook$;Location=HealthPickupRecipe;Extended Properties=&quot;&quot;" command="SELECT * FROM [HealthPickupRecipe]"/>
  </connection>
  <connection id="5" xr16:uid="{E685BEDC-0F6E-4797-805F-F6D04E0682C9}" keepAlive="1" name="Query - MagnetStatRecipe" description="Connection to the 'MagnetStatRecipe' query in the workbook." type="5" refreshedVersion="8" background="1" saveData="1">
    <dbPr connection="Provider=Microsoft.Mashup.OleDb.1;Data Source=$Workbook$;Location=MagnetStatRecipe;Extended Properties=&quot;&quot;" command="SELECT * FROM [MagnetStatRecipe]"/>
  </connection>
  <connection id="6" xr16:uid="{D64A5B09-BCD9-47CF-96C5-D31C45ABEAAB}" keepAlive="1" name="Query - MaxHealthIncreaseRecipe" description="Connection to the 'MaxHealthIncreaseRecipe' query in the workbook." type="5" refreshedVersion="8" background="1" saveData="1">
    <dbPr connection="Provider=Microsoft.Mashup.OleDb.1;Data Source=$Workbook$;Location=MaxHealthIncreaseRecipe;Extended Properties=&quot;&quot;" command="SELECT * FROM [MaxHealthIncreaseRecipe]"/>
  </connection>
  <connection id="7" xr16:uid="{6C1FFBD5-DEB1-4748-95F9-B1947E8B928A}" keepAlive="1" name="Query - MovementRecipe" description="Connection to the 'MovementRecipe' query in the workbook." type="5" refreshedVersion="8" background="1" saveData="1">
    <dbPr connection="Provider=Microsoft.Mashup.OleDb.1;Data Source=$Workbook$;Location=MovementRecipe;Extended Properties=&quot;&quot;" command="SELECT * FROM [MovementRecipe]"/>
  </connection>
  <connection id="8" xr16:uid="{F5471765-9D3E-4196-A9A5-BE574EA943B8}" keepAlive="1" name="Query - PassiveItemPickupRecipe" description="Connection to the 'PassiveItemPickupRecipe' query in the workbook." type="5" refreshedVersion="8" background="1" saveData="1">
    <dbPr connection="Provider=Microsoft.Mashup.OleDb.1;Data Source=$Workbook$;Location=PassiveItemPickupRecipe;Extended Properties=&quot;&quot;" command="SELECT * FROM [PassiveItemPickupRecipe]"/>
  </connection>
  <connection id="9" xr16:uid="{40A1B3DC-1A92-438C-B4EE-70A7B74E7FB7}" keepAlive="1" name="Query - PassiveItemStatRecipe" description="Connection to the 'PassiveItemStatRecipe' query in the workbook." type="5" refreshedVersion="8" background="1" saveData="1">
    <dbPr connection="Provider=Microsoft.Mashup.OleDb.1;Data Source=$Workbook$;Location=PassiveItemStatRecipe;Extended Properties=&quot;&quot;" command="SELECT * FROM [PassiveItemStatRecipe]"/>
  </connection>
  <connection id="10" xr16:uid="{A91BFE50-7ACF-48D3-9A0A-2D2B9428B273}" keepAlive="1" name="Query - ShieldPickupRecipe" description="Connection to the 'ShieldPickupRecipe' query in the workbook." type="5" refreshedVersion="8" background="1" saveData="1">
    <dbPr connection="Provider=Microsoft.Mashup.OleDb.1;Data Source=$Workbook$;Location=ShieldPickupRecipe;Extended Properties=&quot;&quot;" command="SELECT * FROM [ShieldPickupRecipe]"/>
  </connection>
  <connection id="11" xr16:uid="{56C33D0C-55BC-4DA8-8325-4A1F866ABAB0}" keepAlive="1" name="Query - SwitchStatRecipe" description="Connection to the 'SwitchStatRecipe' query in the workbook." type="5" refreshedVersion="8" background="1" saveData="1">
    <dbPr connection="Provider=Microsoft.Mashup.OleDb.1;Data Source=$Workbook$;Location=SwitchStatRecipe;Extended Properties=&quot;&quot;" command="SELECT * FROM [SwitchStatRecipe]"/>
  </connection>
  <connection id="12" xr16:uid="{8ED10C14-BB59-4B43-BD07-967FB5E052C4}" keepAlive="1" name="Query - ToolPickupRecipe" description="Connection to the 'ToolPickupRecipe' query in the workbook." type="5" refreshedVersion="8" background="1" saveData="1">
    <dbPr connection="Provider=Microsoft.Mashup.OleDb.1;Data Source=$Workbook$;Location=ToolPickupRecipe;Extended Properties=&quot;&quot;" command="SELECT * FROM [ToolPickupRecipe]"/>
  </connection>
  <connection id="13" xr16:uid="{83FD029A-B264-43B3-9FE3-93F57564916A}" keepAlive="1" name="Query - WeaponPickupRecipe" description="Connection to the 'WeaponPickupRecipe' query in the workbook." type="5" refreshedVersion="8" background="1" saveData="1">
    <dbPr connection="Provider=Microsoft.Mashup.OleDb.1;Data Source=$Workbook$;Location=WeaponPickupRecipe;Extended Properties=&quot;&quot;" command="SELECT * FROM [WeaponPickupRecipe]"/>
  </connection>
  <connection id="14" xr16:uid="{1D517F8A-86F0-4D49-B21E-441B7E4315D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5" xr16:uid="{CC100815-52C8-49E2-9C3F-D54146270BF3}" name="WorksheetConnection_Overview!$A$16:$J$2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OverviewA16J281"/>
        </x15:connection>
      </ext>
    </extLst>
  </connection>
</connections>
</file>

<file path=xl/sharedStrings.xml><?xml version="1.0" encoding="utf-8"?>
<sst xmlns="http://schemas.openxmlformats.org/spreadsheetml/2006/main" count="504" uniqueCount="220">
  <si>
    <t>Class</t>
  </si>
  <si>
    <t>InstanceID</t>
  </si>
  <si>
    <t xml:space="preserve"> Path</t>
  </si>
  <si>
    <t>displayName - System.String</t>
  </si>
  <si>
    <t>description - System.String</t>
  </si>
  <si>
    <t>level - System.Int32</t>
  </si>
  <si>
    <t>baseWeight - System.Single</t>
  </si>
  <si>
    <t>buyCost - System.Int32</t>
  </si>
  <si>
    <t>isPowerUp - System.Boolean</t>
  </si>
  <si>
    <t>isConsumable - System.Boolean</t>
  </si>
  <si>
    <t>cooldown - System.Single</t>
  </si>
  <si>
    <t>isStackable - System.Boolean</t>
  </si>
  <si>
    <t>maxStack - System.Int32</t>
  </si>
  <si>
    <t>buildCost - System.Int32</t>
  </si>
  <si>
    <t>timeToBuild - System.Single</t>
  </si>
  <si>
    <t>uniqueID - System.String</t>
  </si>
  <si>
    <t>Column1</t>
  </si>
  <si>
    <t>RogueWave.AmmoPickupRecipe</t>
  </si>
  <si>
    <t>Assets/_Dev/Resources/Recipes/Ammo/RW Ammo 12 Gauge x 16 Pickup Recipe.asset</t>
  </si>
  <si>
    <t>12 Gauge x 16</t>
  </si>
  <si>
    <t>A box of 16 12 gauge shotgun shells.</t>
  </si>
  <si>
    <t>7296ae09-943e-4d6e-b26b-8137b6c3253b</t>
  </si>
  <si>
    <t/>
  </si>
  <si>
    <t>Assets/_Dev/Resources/Recipes/Ammo/RW Ammo 40mm HE Full Pickup Recipe.asset</t>
  </si>
  <si>
    <t>Ammo 40mm HE x 2</t>
  </si>
  <si>
    <t>TBD</t>
  </si>
  <si>
    <t>f696f412-14e4-4658-a425-36ab3df0d32b</t>
  </si>
  <si>
    <t>Assets/_Dev/Resources/Recipes/Ammo/RW Ammo 40mm HE x 6 Pickup Recipe.asset</t>
  </si>
  <si>
    <t>Ammo 40mm HE x 6</t>
  </si>
  <si>
    <t>7bc7e9dd-13c0-4682-9826-f5660b3f9013</t>
  </si>
  <si>
    <t>Assets/_Dev/Resources/Recipes/Ammo/RW Ammo 556mm x 40 Pickup Recipe.asset</t>
  </si>
  <si>
    <t>556mm 40</t>
  </si>
  <si>
    <t>d16ea57d-45d2-4521-861d-4a96ec69d455</t>
  </si>
  <si>
    <t>Assets/_Dev/Resources/Recipes/Ammo/RW Ammo 556mm x 60 Pickup Recipe.asset</t>
  </si>
  <si>
    <t>556mm 60</t>
  </si>
  <si>
    <t>60 rounds of 556mm ammo.</t>
  </si>
  <si>
    <t>25f601dc-56b5-421e-837b-4d9a28ed76b0</t>
  </si>
  <si>
    <t>Assets/_Dev/Resources/Recipes/Ammo/RW Ammo 762mm x 14 Pickup Recipe.asset</t>
  </si>
  <si>
    <t>Ammo 762 x 14</t>
  </si>
  <si>
    <t>Commonly used in Sniper rifles.</t>
  </si>
  <si>
    <t>b926d467-176f-4411-9a65-a761e58838a1</t>
  </si>
  <si>
    <t>Assets/_Dev/Resources/Recipes/Ammo/RW Ammo 762mm x Full Pickup Recipe.asset</t>
  </si>
  <si>
    <t>Ammo 762 Full</t>
  </si>
  <si>
    <t>A full mag of 762 ammo. Commonly used in Sniper rifles.</t>
  </si>
  <si>
    <t>61921676-4751-4597-85f7-b4bc49947420</t>
  </si>
  <si>
    <t>Assets/_Dev/Resources/Recipes/Ammo/RW Ammo 9mm x 40 Pickup Recipe.asset</t>
  </si>
  <si>
    <t>Ammo 9mm x 40</t>
  </si>
  <si>
    <t>3840f519-4322-4370-bba1-50450b88b214</t>
  </si>
  <si>
    <t>multiplier - System.Single</t>
  </si>
  <si>
    <t>RogueWave.AmmunitionDamageMultiplierRecipe</t>
  </si>
  <si>
    <t>Assets/_Dev/Resources/Recipes/Ammo/RW Ammo 12 Guage Damage +10%  Recipe.asset</t>
  </si>
  <si>
    <t>12 Guage Damage +10%</t>
  </si>
  <si>
    <t>Increase the damage done by 12 Gauge ammo by 10%.</t>
  </si>
  <si>
    <t>071f9412-70b5-48c5-9fd3-bbd801be9f37</t>
  </si>
  <si>
    <t>Assets/_Dev/Resources/Recipes/Ammo/RW Ammo 556mm Damage +10%  Recipe.asset</t>
  </si>
  <si>
    <t>556mm Damage +10%</t>
  </si>
  <si>
    <t>Increase the damage done by 556mm ammo by 10%.</t>
  </si>
  <si>
    <t>5a896966-49ff-46af-ab0d-9863e456ada4</t>
  </si>
  <si>
    <t>Assets/_Dev/Resources/Recipes/Ammo/RW Ammo 762mm Ammo +10%  Recipe.asset</t>
  </si>
  <si>
    <t>762 Damage +10%</t>
  </si>
  <si>
    <t>Increase the damage done by 762mm ammo by 10%.</t>
  </si>
  <si>
    <t>fca9bdf3-3c9b-4210-ac46-dcfbd7fb39ec</t>
  </si>
  <si>
    <t>Assets/_Dev/Resources/Recipes/Ammo/RW Ammo 9mm Damage +10%  Recipe.asset</t>
  </si>
  <si>
    <t>9mm Damage +10%</t>
  </si>
  <si>
    <t>Increase the damage done by 9mm ammo by 10%.</t>
  </si>
  <si>
    <t>7ca76629-a78c-4be8-94c7-3dfef1a15379</t>
  </si>
  <si>
    <t>overridePrimaryWeapon - System.Boolean</t>
  </si>
  <si>
    <t>RogueWave.WeaponPickupRecipe</t>
  </si>
  <si>
    <t>Assets/_Dev/Resources/Recipes/Weapon/Weapon Assault Rifle Pickup Recipe.asset</t>
  </si>
  <si>
    <t>Assault Rifle</t>
  </si>
  <si>
    <t xml:space="preserve">A versatile weapon for short and medium range combat. </t>
  </si>
  <si>
    <t>575edd46-4720-4dad-b8cc-6c70b445a090</t>
  </si>
  <si>
    <t>Assets/_Dev/Resources/Recipes/Weapon/Weapon Grenade Launcher Pickup Recipe.asset</t>
  </si>
  <si>
    <t>Grenade Launcher</t>
  </si>
  <si>
    <t>Great for clearing out areas, but not very accurate.</t>
  </si>
  <si>
    <t>8b58f8ac-d90e-4973-bee7-f2c70d2d16e3</t>
  </si>
  <si>
    <t>Assets/_Dev/Resources/Recipes/Weapon/Weapon Pistol Pickup Recipe.asset</t>
  </si>
  <si>
    <t>Pistol</t>
  </si>
  <si>
    <t>A quick, lightweight weapon, ideal for close-range combat and as a backup when primary ammo depletes.</t>
  </si>
  <si>
    <t>41110db0-dc1b-4fc0-9b53-fcb27672eca5</t>
  </si>
  <si>
    <t>Assets/_Dev/Resources/Recipes/Weapon/Weapon Shotgun Pickup Recipe.asset</t>
  </si>
  <si>
    <t>Shotgun</t>
  </si>
  <si>
    <t>For close quarter combat.</t>
  </si>
  <si>
    <t>bbb982f4-97d2-483a-9148-c6c0bc0ff5fa</t>
  </si>
  <si>
    <t>Assets/_Dev/Resources/Recipes/Weapon/Weapon Sniper Rifle Pickup Recipe.asset</t>
  </si>
  <si>
    <t>Sniper</t>
  </si>
  <si>
    <t>Slow, but deadly at a long range.</t>
  </si>
  <si>
    <t>4a5e4b35-74ef-4bba-a66c-d288c3fa9b79</t>
  </si>
  <si>
    <t>m_InventoryID - System.Int32</t>
  </si>
  <si>
    <t>RogueWave.ArmourPickupRecipe</t>
  </si>
  <si>
    <t>Assets/_Dev/Resources/Recipes/Health/Armour Body x 20 Pickup Recipe.asset</t>
  </si>
  <si>
    <t>Body Armour 20</t>
  </si>
  <si>
    <t>Increase body armour by 20 units.</t>
  </si>
  <si>
    <t>1cb5b2d1-6c83-4be7-ba99-ccae8cc5e8a9</t>
  </si>
  <si>
    <t>RogueWave.HealthPickupRecipe</t>
  </si>
  <si>
    <t>Assets/_Dev/Resources/Recipes/Health/Health Pickup 10 Recipe.asset</t>
  </si>
  <si>
    <t>Health 10</t>
  </si>
  <si>
    <t>Bandage up some of those flesh wounds.</t>
  </si>
  <si>
    <t>e1ab5fee-77d9-48b5-bec3-fee65852a9b3</t>
  </si>
  <si>
    <t>Assets/_Dev/Resources/Recipes/Health/Health Pickup 25 Recipe.asset</t>
  </si>
  <si>
    <t>Health 25</t>
  </si>
  <si>
    <t>Sometimes you need more than a bandage. Here's a medkit.</t>
  </si>
  <si>
    <t>64a6fe8c-474b-42c9-967c-17b46bf497f8</t>
  </si>
  <si>
    <t>Assets/_Dev/Resources/Recipes/Health/Health Pickup 5 Recipe.asset</t>
  </si>
  <si>
    <t>Health 5</t>
  </si>
  <si>
    <t>Take away some of the hurt.</t>
  </si>
  <si>
    <t>877ed019-2280-498c-bc61-e113987700f1</t>
  </si>
  <si>
    <t>Assets/_Dev/Resources/Recipes/Health/Health Pickup 50 Recipe.asset</t>
  </si>
  <si>
    <t>Adrenaline Shot</t>
  </si>
  <si>
    <t>This could bring you back from the brink.</t>
  </si>
  <si>
    <t>5b797da1-ef2a-4ff2-80b2-2ede4b9c7441</t>
  </si>
  <si>
    <t>rangeMultiplier - System.Single</t>
  </si>
  <si>
    <t>strengthMultiplier - System.Single</t>
  </si>
  <si>
    <t>RogueWave.MagnetStatRecipe</t>
  </si>
  <si>
    <t>Assets/_Dev/Resources/Recipes/Resources/Increase Magnet Range 10%.asset</t>
  </si>
  <si>
    <t>Increase Magnet Range (10%)</t>
  </si>
  <si>
    <t>Increase the range of the magnet by 10%.</t>
  </si>
  <si>
    <t>27e07fc4-c0bb-44a0-a77f-51d6b6f66815</t>
  </si>
  <si>
    <t>Assets/_Dev/Resources/Recipes/Resources/Increase Magnet Strength 10%.asset</t>
  </si>
  <si>
    <t>Increase Magnet Strength (10%)</t>
  </si>
  <si>
    <t>Increase the strength of the magnet by 10%. This will result in items coming to you more quickly.</t>
  </si>
  <si>
    <t>f475b69c-bca6-41b9-b509-053d516b6288</t>
  </si>
  <si>
    <t>AdditionalMaxHealth - System.Int32</t>
  </si>
  <si>
    <t>RogueWave.MaxHealthIncreaseRecipe</t>
  </si>
  <si>
    <t>Assets/_Dev/Resources/Recipes/Health/Max Health Increase 20 Recipe.asset</t>
  </si>
  <si>
    <t>Maximum Health +20</t>
  </si>
  <si>
    <t>Increase maximum health by 20</t>
  </si>
  <si>
    <t>2cd7976f-7898-419a-a602-43a793480601</t>
  </si>
  <si>
    <t>statName - System.String</t>
  </si>
  <si>
    <t>additionalMultiplier - System.Single</t>
  </si>
  <si>
    <t>additionalPreMultiplyAdd - System.Single</t>
  </si>
  <si>
    <t>additionalPostMultiplyAdd - System.Single</t>
  </si>
  <si>
    <t>RogueWave.MovementRecipe</t>
  </si>
  <si>
    <t>Assets/_Dev/Resources/Recipes/Movement/DashSpeedMultiplier 10%.asset</t>
  </si>
  <si>
    <t>dashSpeed</t>
  </si>
  <si>
    <t>Dash Speed 10%</t>
  </si>
  <si>
    <t>Increase the base Dash Speed by 10%</t>
  </si>
  <si>
    <t>ba32ae4f-91d2-4f5f-bd35-ca3ff21f94df</t>
  </si>
  <si>
    <t>Assets/_Dev/Resources/Recipes/Movement/MaxJumpHeightMultiplier 10%.asset</t>
  </si>
  <si>
    <t>maxJumpHeight</t>
  </si>
  <si>
    <t>Max Jump 10%</t>
  </si>
  <si>
    <t>Boost your base jump by 10%</t>
  </si>
  <si>
    <t>85bd8d16-2c30-4cf7-8563-01f2a4e7f7bf</t>
  </si>
  <si>
    <t>Assets/_Dev/Resources/Recipes/Movement/MoveSpeedMultiplier 10%.asset</t>
  </si>
  <si>
    <t>moveSpeed</t>
  </si>
  <si>
    <t>Move Speed 10%</t>
  </si>
  <si>
    <t>Increase all your movement speeds  by 10%.</t>
  </si>
  <si>
    <t>91976d3c-305b-4f62-8175-038efe5b8360</t>
  </si>
  <si>
    <t>RogueWave.PassiveItemPickupRecipe</t>
  </si>
  <si>
    <t>Assets/_Dev/Resources/Recipes/Weapon/Passive/Passive Pulse Weapon Pickup Recipe.asset</t>
  </si>
  <si>
    <t>Passive Pulse</t>
  </si>
  <si>
    <t>Periodically send out a pulse that damages enemies within range.</t>
  </si>
  <si>
    <t>b313efc5-14ca-47a8-96c6-9b58bab8017b</t>
  </si>
  <si>
    <t>damageMultiplier - System.Single</t>
  </si>
  <si>
    <t>RogueWave.PassiveItemStatRecipe</t>
  </si>
  <si>
    <t>Assets/_Dev/Resources/Recipes/Weapon/Passive/Passive Pulse Damage +10%.asset</t>
  </si>
  <si>
    <t>Increase the passive pulse weapons damage by 10%.</t>
  </si>
  <si>
    <t>903c7691-4d41-4c48-912c-9cd1281c537b</t>
  </si>
  <si>
    <t>Assets/_Dev/Resources/Recipes/Weapon/Passive/Passive Pulse Range +10%.asset</t>
  </si>
  <si>
    <t>Increase the passive pulse weapons range by 10%.</t>
  </si>
  <si>
    <t>cdb2f6a4-756f-45c2-8d0f-a160014bbceb</t>
  </si>
  <si>
    <t>RogueWave.ShieldPickupRecipe</t>
  </si>
  <si>
    <t>Assets/_Dev/Resources/Recipes/Health/Shield x 1  Pickup Recipe.asset</t>
  </si>
  <si>
    <t>Shield x 1</t>
  </si>
  <si>
    <t>Restore 1 unity of shield.</t>
  </si>
  <si>
    <t>8d8e911d-6df3-4f3e-ae7b-10b9ed3c2303</t>
  </si>
  <si>
    <t>value - System.Boolean</t>
  </si>
  <si>
    <t>RogueWave.SwitchStatRecipe</t>
  </si>
  <si>
    <t>Assets/_Dev/Resources/Recipes/Movement/CanDash.asset</t>
  </si>
  <si>
    <t>canDash</t>
  </si>
  <si>
    <t>Dash</t>
  </si>
  <si>
    <t>Provide a momentary burst of speed to get out of sticky situations.</t>
  </si>
  <si>
    <t>41e24061-0ee1-4506-9092-c674c71b5cb6</t>
  </si>
  <si>
    <t>Assets/_Dev/Resources/Recipes/Movement/CanGrapple.asset</t>
  </si>
  <si>
    <t>Grapple</t>
  </si>
  <si>
    <t>Nanobots create a rope that attaches to nearby surfaces and allows you to swing like spiderman.</t>
  </si>
  <si>
    <t>2b032758-61d1-4d18-89a8-8dc33a316571</t>
  </si>
  <si>
    <t>RogueWave.ToolPickupRecipe</t>
  </si>
  <si>
    <t>Assets/_Dev/Resources/Recipes/Movement/Teleport Pickup Recipe.asset</t>
  </si>
  <si>
    <t>Blink</t>
  </si>
  <si>
    <t>Teleport from one place to another in the blink of an eye.</t>
  </si>
  <si>
    <t>75cfe9f9-a173-4ca9-a6ed-f055d9fbcddc</t>
  </si>
  <si>
    <t>AmmoPickupRecipe</t>
  </si>
  <si>
    <t>AmmunitionDamageMultiplierRecipe</t>
  </si>
  <si>
    <t>ArmourPickupRecipe</t>
  </si>
  <si>
    <t>Type</t>
  </si>
  <si>
    <t>Count</t>
  </si>
  <si>
    <t>HealthPickupRecipe</t>
  </si>
  <si>
    <t>MagnetStatRecipe</t>
  </si>
  <si>
    <t>MaxHealthIncreaseRecipe</t>
  </si>
  <si>
    <t>Movement Recipe</t>
  </si>
  <si>
    <t>PassivePickupRecipe</t>
  </si>
  <si>
    <t>ShieldPickupRecipe</t>
  </si>
  <si>
    <t>ToolPickupRecipe</t>
  </si>
  <si>
    <t>WeaponPickupRecipe</t>
  </si>
  <si>
    <t>Total Count</t>
  </si>
  <si>
    <t>Total</t>
  </si>
  <si>
    <t>Level 0 Count</t>
  </si>
  <si>
    <t>Level 1 Count</t>
  </si>
  <si>
    <t>Level 2 Count</t>
  </si>
  <si>
    <t>Level 3 Count</t>
  </si>
  <si>
    <t>Level 4 Count</t>
  </si>
  <si>
    <t>Level 5 Count</t>
  </si>
  <si>
    <t>PassiveItemStatPickup</t>
  </si>
  <si>
    <t>Min Buy Cost</t>
  </si>
  <si>
    <t>Max Buy Cost</t>
  </si>
  <si>
    <t>Mean Buy Cost</t>
  </si>
  <si>
    <t>Min Level</t>
  </si>
  <si>
    <t>Mean Level</t>
  </si>
  <si>
    <t>Max Level</t>
  </si>
  <si>
    <t>Level 6 Count</t>
  </si>
  <si>
    <t>Level 7 Count</t>
  </si>
  <si>
    <t>Level 8 Count</t>
  </si>
  <si>
    <t>Sum</t>
  </si>
  <si>
    <t>Average</t>
  </si>
  <si>
    <t>Running Total</t>
  </si>
  <si>
    <t>Increase Pulse Weapon Damage (10%)</t>
  </si>
  <si>
    <t>Increase Pulse Weapon Range (10%)</t>
  </si>
  <si>
    <t>Level 9 Count</t>
  </si>
  <si>
    <t>Level 10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</si>
</sst>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 style="thin">
        <color theme="9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0" fillId="0" borderId="0" xfId="0" applyAlignment="1">
      <alignment wrapText="1"/>
    </xf>
    <xf numFmtId="1" fontId="0" fillId="0" borderId="0" xfId="0" applyNumberForma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0" borderId="2" xfId="0" applyNumberFormat="1" applyFont="1" applyBorder="1"/>
    <xf numFmtId="0" fontId="1" fillId="2" borderId="0" xfId="0" applyFont="1" applyFill="1" applyBorder="1" applyAlignment="1">
      <alignment wrapText="1"/>
    </xf>
    <xf numFmtId="0" fontId="2" fillId="0" borderId="0" xfId="0" applyFont="1"/>
    <xf numFmtId="0" fontId="2" fillId="0" borderId="3" xfId="0" applyFont="1" applyFill="1" applyBorder="1"/>
  </cellXfs>
  <cellStyles count="1">
    <cellStyle name="Normal" xfId="0" builtinId="0"/>
  </cellStyles>
  <dxfs count="8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Upgrades by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Overview!$A$17</c:f>
              <c:strCache>
                <c:ptCount val="1"/>
                <c:pt idx="0">
                  <c:v>AmmoPickupRecipe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Overview!$B$16:$L$16</c:f>
              <c:strCache>
                <c:ptCount val="11"/>
                <c:pt idx="0">
                  <c:v>Level 0 Count</c:v>
                </c:pt>
                <c:pt idx="1">
                  <c:v>Level 1 Count</c:v>
                </c:pt>
                <c:pt idx="2">
                  <c:v>Level 2 Count</c:v>
                </c:pt>
                <c:pt idx="3">
                  <c:v>Level 3 Count</c:v>
                </c:pt>
                <c:pt idx="4">
                  <c:v>Level 4 Count</c:v>
                </c:pt>
                <c:pt idx="5">
                  <c:v>Level 5 Count</c:v>
                </c:pt>
                <c:pt idx="6">
                  <c:v>Level 6 Count</c:v>
                </c:pt>
                <c:pt idx="7">
                  <c:v>Level 7 Count</c:v>
                </c:pt>
                <c:pt idx="8">
                  <c:v>Level 8 Count</c:v>
                </c:pt>
                <c:pt idx="9">
                  <c:v>Level 9 Count</c:v>
                </c:pt>
                <c:pt idx="10">
                  <c:v>Level 10 Count</c:v>
                </c:pt>
              </c:strCache>
            </c:strRef>
          </c:cat>
          <c:val>
            <c:numRef>
              <c:f>Overview!$B$17:$L$17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8-4D6C-BC2A-26326A7F506B}"/>
            </c:ext>
          </c:extLst>
        </c:ser>
        <c:ser>
          <c:idx val="1"/>
          <c:order val="1"/>
          <c:tx>
            <c:strRef>
              <c:f>Overview!$A$18</c:f>
              <c:strCache>
                <c:ptCount val="1"/>
                <c:pt idx="0">
                  <c:v>AmmunitionDamageMultiplierRecipe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Overview!$B$16:$L$16</c:f>
              <c:strCache>
                <c:ptCount val="11"/>
                <c:pt idx="0">
                  <c:v>Level 0 Count</c:v>
                </c:pt>
                <c:pt idx="1">
                  <c:v>Level 1 Count</c:v>
                </c:pt>
                <c:pt idx="2">
                  <c:v>Level 2 Count</c:v>
                </c:pt>
                <c:pt idx="3">
                  <c:v>Level 3 Count</c:v>
                </c:pt>
                <c:pt idx="4">
                  <c:v>Level 4 Count</c:v>
                </c:pt>
                <c:pt idx="5">
                  <c:v>Level 5 Count</c:v>
                </c:pt>
                <c:pt idx="6">
                  <c:v>Level 6 Count</c:v>
                </c:pt>
                <c:pt idx="7">
                  <c:v>Level 7 Count</c:v>
                </c:pt>
                <c:pt idx="8">
                  <c:v>Level 8 Count</c:v>
                </c:pt>
                <c:pt idx="9">
                  <c:v>Level 9 Count</c:v>
                </c:pt>
                <c:pt idx="10">
                  <c:v>Level 10 Count</c:v>
                </c:pt>
              </c:strCache>
            </c:strRef>
          </c:cat>
          <c:val>
            <c:numRef>
              <c:f>Overview!$B$18:$L$18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B8-4D6C-BC2A-26326A7F506B}"/>
            </c:ext>
          </c:extLst>
        </c:ser>
        <c:ser>
          <c:idx val="2"/>
          <c:order val="2"/>
          <c:tx>
            <c:strRef>
              <c:f>Overview!$A$19</c:f>
              <c:strCache>
                <c:ptCount val="1"/>
                <c:pt idx="0">
                  <c:v>ArmourPickupRecipe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Overview!$B$16:$L$16</c:f>
              <c:strCache>
                <c:ptCount val="11"/>
                <c:pt idx="0">
                  <c:v>Level 0 Count</c:v>
                </c:pt>
                <c:pt idx="1">
                  <c:v>Level 1 Count</c:v>
                </c:pt>
                <c:pt idx="2">
                  <c:v>Level 2 Count</c:v>
                </c:pt>
                <c:pt idx="3">
                  <c:v>Level 3 Count</c:v>
                </c:pt>
                <c:pt idx="4">
                  <c:v>Level 4 Count</c:v>
                </c:pt>
                <c:pt idx="5">
                  <c:v>Level 5 Count</c:v>
                </c:pt>
                <c:pt idx="6">
                  <c:v>Level 6 Count</c:v>
                </c:pt>
                <c:pt idx="7">
                  <c:v>Level 7 Count</c:v>
                </c:pt>
                <c:pt idx="8">
                  <c:v>Level 8 Count</c:v>
                </c:pt>
                <c:pt idx="9">
                  <c:v>Level 9 Count</c:v>
                </c:pt>
                <c:pt idx="10">
                  <c:v>Level 10 Count</c:v>
                </c:pt>
              </c:strCache>
            </c:strRef>
          </c:cat>
          <c:val>
            <c:numRef>
              <c:f>Overview!$B$19:$L$19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B8-4D6C-BC2A-26326A7F506B}"/>
            </c:ext>
          </c:extLst>
        </c:ser>
        <c:ser>
          <c:idx val="3"/>
          <c:order val="3"/>
          <c:tx>
            <c:strRef>
              <c:f>Overview!$A$20</c:f>
              <c:strCache>
                <c:ptCount val="1"/>
                <c:pt idx="0">
                  <c:v>HealthPickupRecipe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Overview!$B$16:$L$16</c:f>
              <c:strCache>
                <c:ptCount val="11"/>
                <c:pt idx="0">
                  <c:v>Level 0 Count</c:v>
                </c:pt>
                <c:pt idx="1">
                  <c:v>Level 1 Count</c:v>
                </c:pt>
                <c:pt idx="2">
                  <c:v>Level 2 Count</c:v>
                </c:pt>
                <c:pt idx="3">
                  <c:v>Level 3 Count</c:v>
                </c:pt>
                <c:pt idx="4">
                  <c:v>Level 4 Count</c:v>
                </c:pt>
                <c:pt idx="5">
                  <c:v>Level 5 Count</c:v>
                </c:pt>
                <c:pt idx="6">
                  <c:v>Level 6 Count</c:v>
                </c:pt>
                <c:pt idx="7">
                  <c:v>Level 7 Count</c:v>
                </c:pt>
                <c:pt idx="8">
                  <c:v>Level 8 Count</c:v>
                </c:pt>
                <c:pt idx="9">
                  <c:v>Level 9 Count</c:v>
                </c:pt>
                <c:pt idx="10">
                  <c:v>Level 10 Count</c:v>
                </c:pt>
              </c:strCache>
            </c:strRef>
          </c:cat>
          <c:val>
            <c:numRef>
              <c:f>Overview!$B$20:$L$20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B8-4D6C-BC2A-26326A7F506B}"/>
            </c:ext>
          </c:extLst>
        </c:ser>
        <c:ser>
          <c:idx val="4"/>
          <c:order val="4"/>
          <c:tx>
            <c:strRef>
              <c:f>Overview!$A$21</c:f>
              <c:strCache>
                <c:ptCount val="1"/>
                <c:pt idx="0">
                  <c:v>MagnetStatRecipe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Overview!$B$16:$L$16</c:f>
              <c:strCache>
                <c:ptCount val="11"/>
                <c:pt idx="0">
                  <c:v>Level 0 Count</c:v>
                </c:pt>
                <c:pt idx="1">
                  <c:v>Level 1 Count</c:v>
                </c:pt>
                <c:pt idx="2">
                  <c:v>Level 2 Count</c:v>
                </c:pt>
                <c:pt idx="3">
                  <c:v>Level 3 Count</c:v>
                </c:pt>
                <c:pt idx="4">
                  <c:v>Level 4 Count</c:v>
                </c:pt>
                <c:pt idx="5">
                  <c:v>Level 5 Count</c:v>
                </c:pt>
                <c:pt idx="6">
                  <c:v>Level 6 Count</c:v>
                </c:pt>
                <c:pt idx="7">
                  <c:v>Level 7 Count</c:v>
                </c:pt>
                <c:pt idx="8">
                  <c:v>Level 8 Count</c:v>
                </c:pt>
                <c:pt idx="9">
                  <c:v>Level 9 Count</c:v>
                </c:pt>
                <c:pt idx="10">
                  <c:v>Level 10 Count</c:v>
                </c:pt>
              </c:strCache>
            </c:strRef>
          </c:cat>
          <c:val>
            <c:numRef>
              <c:f>Overview!$B$21:$L$21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B8-4D6C-BC2A-26326A7F506B}"/>
            </c:ext>
          </c:extLst>
        </c:ser>
        <c:ser>
          <c:idx val="5"/>
          <c:order val="5"/>
          <c:tx>
            <c:strRef>
              <c:f>Overview!$A$22</c:f>
              <c:strCache>
                <c:ptCount val="1"/>
                <c:pt idx="0">
                  <c:v>MaxHealthIncreaseRecipe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Overview!$B$16:$L$16</c:f>
              <c:strCache>
                <c:ptCount val="11"/>
                <c:pt idx="0">
                  <c:v>Level 0 Count</c:v>
                </c:pt>
                <c:pt idx="1">
                  <c:v>Level 1 Count</c:v>
                </c:pt>
                <c:pt idx="2">
                  <c:v>Level 2 Count</c:v>
                </c:pt>
                <c:pt idx="3">
                  <c:v>Level 3 Count</c:v>
                </c:pt>
                <c:pt idx="4">
                  <c:v>Level 4 Count</c:v>
                </c:pt>
                <c:pt idx="5">
                  <c:v>Level 5 Count</c:v>
                </c:pt>
                <c:pt idx="6">
                  <c:v>Level 6 Count</c:v>
                </c:pt>
                <c:pt idx="7">
                  <c:v>Level 7 Count</c:v>
                </c:pt>
                <c:pt idx="8">
                  <c:v>Level 8 Count</c:v>
                </c:pt>
                <c:pt idx="9">
                  <c:v>Level 9 Count</c:v>
                </c:pt>
                <c:pt idx="10">
                  <c:v>Level 10 Count</c:v>
                </c:pt>
              </c:strCache>
            </c:strRef>
          </c:cat>
          <c:val>
            <c:numRef>
              <c:f>Overview!$B$22:$L$22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B8-4D6C-BC2A-26326A7F506B}"/>
            </c:ext>
          </c:extLst>
        </c:ser>
        <c:ser>
          <c:idx val="6"/>
          <c:order val="6"/>
          <c:tx>
            <c:strRef>
              <c:f>Overview!$A$23</c:f>
              <c:strCache>
                <c:ptCount val="1"/>
                <c:pt idx="0">
                  <c:v>Movement Recipe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Overview!$B$16:$L$16</c:f>
              <c:strCache>
                <c:ptCount val="11"/>
                <c:pt idx="0">
                  <c:v>Level 0 Count</c:v>
                </c:pt>
                <c:pt idx="1">
                  <c:v>Level 1 Count</c:v>
                </c:pt>
                <c:pt idx="2">
                  <c:v>Level 2 Count</c:v>
                </c:pt>
                <c:pt idx="3">
                  <c:v>Level 3 Count</c:v>
                </c:pt>
                <c:pt idx="4">
                  <c:v>Level 4 Count</c:v>
                </c:pt>
                <c:pt idx="5">
                  <c:v>Level 5 Count</c:v>
                </c:pt>
                <c:pt idx="6">
                  <c:v>Level 6 Count</c:v>
                </c:pt>
                <c:pt idx="7">
                  <c:v>Level 7 Count</c:v>
                </c:pt>
                <c:pt idx="8">
                  <c:v>Level 8 Count</c:v>
                </c:pt>
                <c:pt idx="9">
                  <c:v>Level 9 Count</c:v>
                </c:pt>
                <c:pt idx="10">
                  <c:v>Level 10 Count</c:v>
                </c:pt>
              </c:strCache>
            </c:strRef>
          </c:cat>
          <c:val>
            <c:numRef>
              <c:f>Overview!$B$23:$L$23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B8-4D6C-BC2A-26326A7F506B}"/>
            </c:ext>
          </c:extLst>
        </c:ser>
        <c:ser>
          <c:idx val="7"/>
          <c:order val="7"/>
          <c:tx>
            <c:strRef>
              <c:f>Overview!$A$24</c:f>
              <c:strCache>
                <c:ptCount val="1"/>
                <c:pt idx="0">
                  <c:v>PassivePickupRecipe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Overview!$B$16:$L$16</c:f>
              <c:strCache>
                <c:ptCount val="11"/>
                <c:pt idx="0">
                  <c:v>Level 0 Count</c:v>
                </c:pt>
                <c:pt idx="1">
                  <c:v>Level 1 Count</c:v>
                </c:pt>
                <c:pt idx="2">
                  <c:v>Level 2 Count</c:v>
                </c:pt>
                <c:pt idx="3">
                  <c:v>Level 3 Count</c:v>
                </c:pt>
                <c:pt idx="4">
                  <c:v>Level 4 Count</c:v>
                </c:pt>
                <c:pt idx="5">
                  <c:v>Level 5 Count</c:v>
                </c:pt>
                <c:pt idx="6">
                  <c:v>Level 6 Count</c:v>
                </c:pt>
                <c:pt idx="7">
                  <c:v>Level 7 Count</c:v>
                </c:pt>
                <c:pt idx="8">
                  <c:v>Level 8 Count</c:v>
                </c:pt>
                <c:pt idx="9">
                  <c:v>Level 9 Count</c:v>
                </c:pt>
                <c:pt idx="10">
                  <c:v>Level 10 Count</c:v>
                </c:pt>
              </c:strCache>
            </c:strRef>
          </c:cat>
          <c:val>
            <c:numRef>
              <c:f>Overview!$B$24:$L$24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B8-4D6C-BC2A-26326A7F506B}"/>
            </c:ext>
          </c:extLst>
        </c:ser>
        <c:ser>
          <c:idx val="8"/>
          <c:order val="8"/>
          <c:tx>
            <c:strRef>
              <c:f>Overview!$A$25</c:f>
              <c:strCache>
                <c:ptCount val="1"/>
                <c:pt idx="0">
                  <c:v>PassiveItemStatPickup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Overview!$B$16:$L$16</c:f>
              <c:strCache>
                <c:ptCount val="11"/>
                <c:pt idx="0">
                  <c:v>Level 0 Count</c:v>
                </c:pt>
                <c:pt idx="1">
                  <c:v>Level 1 Count</c:v>
                </c:pt>
                <c:pt idx="2">
                  <c:v>Level 2 Count</c:v>
                </c:pt>
                <c:pt idx="3">
                  <c:v>Level 3 Count</c:v>
                </c:pt>
                <c:pt idx="4">
                  <c:v>Level 4 Count</c:v>
                </c:pt>
                <c:pt idx="5">
                  <c:v>Level 5 Count</c:v>
                </c:pt>
                <c:pt idx="6">
                  <c:v>Level 6 Count</c:v>
                </c:pt>
                <c:pt idx="7">
                  <c:v>Level 7 Count</c:v>
                </c:pt>
                <c:pt idx="8">
                  <c:v>Level 8 Count</c:v>
                </c:pt>
                <c:pt idx="9">
                  <c:v>Level 9 Count</c:v>
                </c:pt>
                <c:pt idx="10">
                  <c:v>Level 10 Count</c:v>
                </c:pt>
              </c:strCache>
            </c:strRef>
          </c:cat>
          <c:val>
            <c:numRef>
              <c:f>Overview!$B$25:$L$25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B8-4D6C-BC2A-26326A7F506B}"/>
            </c:ext>
          </c:extLst>
        </c:ser>
        <c:ser>
          <c:idx val="9"/>
          <c:order val="9"/>
          <c:tx>
            <c:strRef>
              <c:f>Overview!$A$26</c:f>
              <c:strCache>
                <c:ptCount val="1"/>
                <c:pt idx="0">
                  <c:v>ShieldPickupRecipe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Overview!$B$16:$L$16</c:f>
              <c:strCache>
                <c:ptCount val="11"/>
                <c:pt idx="0">
                  <c:v>Level 0 Count</c:v>
                </c:pt>
                <c:pt idx="1">
                  <c:v>Level 1 Count</c:v>
                </c:pt>
                <c:pt idx="2">
                  <c:v>Level 2 Count</c:v>
                </c:pt>
                <c:pt idx="3">
                  <c:v>Level 3 Count</c:v>
                </c:pt>
                <c:pt idx="4">
                  <c:v>Level 4 Count</c:v>
                </c:pt>
                <c:pt idx="5">
                  <c:v>Level 5 Count</c:v>
                </c:pt>
                <c:pt idx="6">
                  <c:v>Level 6 Count</c:v>
                </c:pt>
                <c:pt idx="7">
                  <c:v>Level 7 Count</c:v>
                </c:pt>
                <c:pt idx="8">
                  <c:v>Level 8 Count</c:v>
                </c:pt>
                <c:pt idx="9">
                  <c:v>Level 9 Count</c:v>
                </c:pt>
                <c:pt idx="10">
                  <c:v>Level 10 Count</c:v>
                </c:pt>
              </c:strCache>
            </c:strRef>
          </c:cat>
          <c:val>
            <c:numRef>
              <c:f>Overview!$B$26:$L$26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3B8-4D6C-BC2A-26326A7F506B}"/>
            </c:ext>
          </c:extLst>
        </c:ser>
        <c:ser>
          <c:idx val="10"/>
          <c:order val="10"/>
          <c:tx>
            <c:strRef>
              <c:f>Overview!$A$27</c:f>
              <c:strCache>
                <c:ptCount val="1"/>
                <c:pt idx="0">
                  <c:v>ToolPickupRecipe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Overview!$B$16:$L$16</c:f>
              <c:strCache>
                <c:ptCount val="11"/>
                <c:pt idx="0">
                  <c:v>Level 0 Count</c:v>
                </c:pt>
                <c:pt idx="1">
                  <c:v>Level 1 Count</c:v>
                </c:pt>
                <c:pt idx="2">
                  <c:v>Level 2 Count</c:v>
                </c:pt>
                <c:pt idx="3">
                  <c:v>Level 3 Count</c:v>
                </c:pt>
                <c:pt idx="4">
                  <c:v>Level 4 Count</c:v>
                </c:pt>
                <c:pt idx="5">
                  <c:v>Level 5 Count</c:v>
                </c:pt>
                <c:pt idx="6">
                  <c:v>Level 6 Count</c:v>
                </c:pt>
                <c:pt idx="7">
                  <c:v>Level 7 Count</c:v>
                </c:pt>
                <c:pt idx="8">
                  <c:v>Level 8 Count</c:v>
                </c:pt>
                <c:pt idx="9">
                  <c:v>Level 9 Count</c:v>
                </c:pt>
                <c:pt idx="10">
                  <c:v>Level 10 Count</c:v>
                </c:pt>
              </c:strCache>
            </c:strRef>
          </c:cat>
          <c:val>
            <c:numRef>
              <c:f>Overview!$B$27:$L$27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3B8-4D6C-BC2A-26326A7F506B}"/>
            </c:ext>
          </c:extLst>
        </c:ser>
        <c:ser>
          <c:idx val="11"/>
          <c:order val="11"/>
          <c:tx>
            <c:strRef>
              <c:f>Overview!$A$28</c:f>
              <c:strCache>
                <c:ptCount val="1"/>
                <c:pt idx="0">
                  <c:v>WeaponPickupRecipe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Overview!$B$16:$L$16</c:f>
              <c:strCache>
                <c:ptCount val="11"/>
                <c:pt idx="0">
                  <c:v>Level 0 Count</c:v>
                </c:pt>
                <c:pt idx="1">
                  <c:v>Level 1 Count</c:v>
                </c:pt>
                <c:pt idx="2">
                  <c:v>Level 2 Count</c:v>
                </c:pt>
                <c:pt idx="3">
                  <c:v>Level 3 Count</c:v>
                </c:pt>
                <c:pt idx="4">
                  <c:v>Level 4 Count</c:v>
                </c:pt>
                <c:pt idx="5">
                  <c:v>Level 5 Count</c:v>
                </c:pt>
                <c:pt idx="6">
                  <c:v>Level 6 Count</c:v>
                </c:pt>
                <c:pt idx="7">
                  <c:v>Level 7 Count</c:v>
                </c:pt>
                <c:pt idx="8">
                  <c:v>Level 8 Count</c:v>
                </c:pt>
                <c:pt idx="9">
                  <c:v>Level 9 Count</c:v>
                </c:pt>
                <c:pt idx="10">
                  <c:v>Level 10 Count</c:v>
                </c:pt>
              </c:strCache>
            </c:strRef>
          </c:cat>
          <c:val>
            <c:numRef>
              <c:f>Overview!$B$28:$L$28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3B8-4D6C-BC2A-26326A7F5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1629647"/>
        <c:axId val="291630639"/>
        <c:axId val="0"/>
      </c:bar3DChart>
      <c:catAx>
        <c:axId val="291629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30639"/>
        <c:crosses val="autoZero"/>
        <c:auto val="1"/>
        <c:lblAlgn val="ctr"/>
        <c:lblOffset val="100"/>
        <c:noMultiLvlLbl val="0"/>
      </c:catAx>
      <c:valAx>
        <c:axId val="29163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2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Upgrades by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Overview!$B$16</c:f>
              <c:strCache>
                <c:ptCount val="1"/>
                <c:pt idx="0">
                  <c:v>Level 0 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Overview!$A$17:$A$28</c:f>
              <c:strCache>
                <c:ptCount val="12"/>
                <c:pt idx="0">
                  <c:v>AmmoPickupRecipe</c:v>
                </c:pt>
                <c:pt idx="1">
                  <c:v>AmmunitionDamageMultiplierRecipe</c:v>
                </c:pt>
                <c:pt idx="2">
                  <c:v>ArmourPickupRecipe</c:v>
                </c:pt>
                <c:pt idx="3">
                  <c:v>HealthPickupRecipe</c:v>
                </c:pt>
                <c:pt idx="4">
                  <c:v>MagnetStatRecipe</c:v>
                </c:pt>
                <c:pt idx="5">
                  <c:v>MaxHealthIncreaseRecipe</c:v>
                </c:pt>
                <c:pt idx="6">
                  <c:v>Movement Recipe</c:v>
                </c:pt>
                <c:pt idx="7">
                  <c:v>PassivePickupRecipe</c:v>
                </c:pt>
                <c:pt idx="8">
                  <c:v>PassiveItemStatPickup</c:v>
                </c:pt>
                <c:pt idx="9">
                  <c:v>ShieldPickupRecipe</c:v>
                </c:pt>
                <c:pt idx="10">
                  <c:v>ToolPickupRecipe</c:v>
                </c:pt>
                <c:pt idx="11">
                  <c:v>WeaponPickupRecipe</c:v>
                </c:pt>
              </c:strCache>
            </c:strRef>
          </c:cat>
          <c:val>
            <c:numRef>
              <c:f>Overview!$B$17:$B$28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9-40B6-B214-72F1E8171EEB}"/>
            </c:ext>
          </c:extLst>
        </c:ser>
        <c:ser>
          <c:idx val="1"/>
          <c:order val="1"/>
          <c:tx>
            <c:strRef>
              <c:f>Overview!$C$16</c:f>
              <c:strCache>
                <c:ptCount val="1"/>
                <c:pt idx="0">
                  <c:v>Level 1 Count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Overview!$A$17:$A$28</c:f>
              <c:strCache>
                <c:ptCount val="12"/>
                <c:pt idx="0">
                  <c:v>AmmoPickupRecipe</c:v>
                </c:pt>
                <c:pt idx="1">
                  <c:v>AmmunitionDamageMultiplierRecipe</c:v>
                </c:pt>
                <c:pt idx="2">
                  <c:v>ArmourPickupRecipe</c:v>
                </c:pt>
                <c:pt idx="3">
                  <c:v>HealthPickupRecipe</c:v>
                </c:pt>
                <c:pt idx="4">
                  <c:v>MagnetStatRecipe</c:v>
                </c:pt>
                <c:pt idx="5">
                  <c:v>MaxHealthIncreaseRecipe</c:v>
                </c:pt>
                <c:pt idx="6">
                  <c:v>Movement Recipe</c:v>
                </c:pt>
                <c:pt idx="7">
                  <c:v>PassivePickupRecipe</c:v>
                </c:pt>
                <c:pt idx="8">
                  <c:v>PassiveItemStatPickup</c:v>
                </c:pt>
                <c:pt idx="9">
                  <c:v>ShieldPickupRecipe</c:v>
                </c:pt>
                <c:pt idx="10">
                  <c:v>ToolPickupRecipe</c:v>
                </c:pt>
                <c:pt idx="11">
                  <c:v>WeaponPickupRecipe</c:v>
                </c:pt>
              </c:strCache>
            </c:strRef>
          </c:cat>
          <c:val>
            <c:numRef>
              <c:f>Overview!$C$17:$C$28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29-40B6-B214-72F1E8171EEB}"/>
            </c:ext>
          </c:extLst>
        </c:ser>
        <c:ser>
          <c:idx val="2"/>
          <c:order val="2"/>
          <c:tx>
            <c:strRef>
              <c:f>Overview!$D$16</c:f>
              <c:strCache>
                <c:ptCount val="1"/>
                <c:pt idx="0">
                  <c:v>Level 2 Count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Overview!$A$17:$A$28</c:f>
              <c:strCache>
                <c:ptCount val="12"/>
                <c:pt idx="0">
                  <c:v>AmmoPickupRecipe</c:v>
                </c:pt>
                <c:pt idx="1">
                  <c:v>AmmunitionDamageMultiplierRecipe</c:v>
                </c:pt>
                <c:pt idx="2">
                  <c:v>ArmourPickupRecipe</c:v>
                </c:pt>
                <c:pt idx="3">
                  <c:v>HealthPickupRecipe</c:v>
                </c:pt>
                <c:pt idx="4">
                  <c:v>MagnetStatRecipe</c:v>
                </c:pt>
                <c:pt idx="5">
                  <c:v>MaxHealthIncreaseRecipe</c:v>
                </c:pt>
                <c:pt idx="6">
                  <c:v>Movement Recipe</c:v>
                </c:pt>
                <c:pt idx="7">
                  <c:v>PassivePickupRecipe</c:v>
                </c:pt>
                <c:pt idx="8">
                  <c:v>PassiveItemStatPickup</c:v>
                </c:pt>
                <c:pt idx="9">
                  <c:v>ShieldPickupRecipe</c:v>
                </c:pt>
                <c:pt idx="10">
                  <c:v>ToolPickupRecipe</c:v>
                </c:pt>
                <c:pt idx="11">
                  <c:v>WeaponPickupRecipe</c:v>
                </c:pt>
              </c:strCache>
            </c:strRef>
          </c:cat>
          <c:val>
            <c:numRef>
              <c:f>Overview!$D$17:$D$28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29-40B6-B214-72F1E8171EEB}"/>
            </c:ext>
          </c:extLst>
        </c:ser>
        <c:ser>
          <c:idx val="3"/>
          <c:order val="3"/>
          <c:tx>
            <c:strRef>
              <c:f>Overview!$E$16</c:f>
              <c:strCache>
                <c:ptCount val="1"/>
                <c:pt idx="0">
                  <c:v>Level 3 Count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Overview!$A$17:$A$28</c:f>
              <c:strCache>
                <c:ptCount val="12"/>
                <c:pt idx="0">
                  <c:v>AmmoPickupRecipe</c:v>
                </c:pt>
                <c:pt idx="1">
                  <c:v>AmmunitionDamageMultiplierRecipe</c:v>
                </c:pt>
                <c:pt idx="2">
                  <c:v>ArmourPickupRecipe</c:v>
                </c:pt>
                <c:pt idx="3">
                  <c:v>HealthPickupRecipe</c:v>
                </c:pt>
                <c:pt idx="4">
                  <c:v>MagnetStatRecipe</c:v>
                </c:pt>
                <c:pt idx="5">
                  <c:v>MaxHealthIncreaseRecipe</c:v>
                </c:pt>
                <c:pt idx="6">
                  <c:v>Movement Recipe</c:v>
                </c:pt>
                <c:pt idx="7">
                  <c:v>PassivePickupRecipe</c:v>
                </c:pt>
                <c:pt idx="8">
                  <c:v>PassiveItemStatPickup</c:v>
                </c:pt>
                <c:pt idx="9">
                  <c:v>ShieldPickupRecipe</c:v>
                </c:pt>
                <c:pt idx="10">
                  <c:v>ToolPickupRecipe</c:v>
                </c:pt>
                <c:pt idx="11">
                  <c:v>WeaponPickupRecipe</c:v>
                </c:pt>
              </c:strCache>
            </c:strRef>
          </c:cat>
          <c:val>
            <c:numRef>
              <c:f>Overview!$E$17:$E$28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29-40B6-B214-72F1E8171EEB}"/>
            </c:ext>
          </c:extLst>
        </c:ser>
        <c:ser>
          <c:idx val="4"/>
          <c:order val="4"/>
          <c:tx>
            <c:strRef>
              <c:f>Overview!$F$16</c:f>
              <c:strCache>
                <c:ptCount val="1"/>
                <c:pt idx="0">
                  <c:v>Level 4 Count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Overview!$A$17:$A$28</c:f>
              <c:strCache>
                <c:ptCount val="12"/>
                <c:pt idx="0">
                  <c:v>AmmoPickupRecipe</c:v>
                </c:pt>
                <c:pt idx="1">
                  <c:v>AmmunitionDamageMultiplierRecipe</c:v>
                </c:pt>
                <c:pt idx="2">
                  <c:v>ArmourPickupRecipe</c:v>
                </c:pt>
                <c:pt idx="3">
                  <c:v>HealthPickupRecipe</c:v>
                </c:pt>
                <c:pt idx="4">
                  <c:v>MagnetStatRecipe</c:v>
                </c:pt>
                <c:pt idx="5">
                  <c:v>MaxHealthIncreaseRecipe</c:v>
                </c:pt>
                <c:pt idx="6">
                  <c:v>Movement Recipe</c:v>
                </c:pt>
                <c:pt idx="7">
                  <c:v>PassivePickupRecipe</c:v>
                </c:pt>
                <c:pt idx="8">
                  <c:v>PassiveItemStatPickup</c:v>
                </c:pt>
                <c:pt idx="9">
                  <c:v>ShieldPickupRecipe</c:v>
                </c:pt>
                <c:pt idx="10">
                  <c:v>ToolPickupRecipe</c:v>
                </c:pt>
                <c:pt idx="11">
                  <c:v>WeaponPickupRecipe</c:v>
                </c:pt>
              </c:strCache>
            </c:strRef>
          </c:cat>
          <c:val>
            <c:numRef>
              <c:f>Overview!$F$17:$F$28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29-40B6-B214-72F1E8171EEB}"/>
            </c:ext>
          </c:extLst>
        </c:ser>
        <c:ser>
          <c:idx val="5"/>
          <c:order val="5"/>
          <c:tx>
            <c:strRef>
              <c:f>Overview!$G$16</c:f>
              <c:strCache>
                <c:ptCount val="1"/>
                <c:pt idx="0">
                  <c:v>Level 5 Count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Overview!$A$17:$A$28</c:f>
              <c:strCache>
                <c:ptCount val="12"/>
                <c:pt idx="0">
                  <c:v>AmmoPickupRecipe</c:v>
                </c:pt>
                <c:pt idx="1">
                  <c:v>AmmunitionDamageMultiplierRecipe</c:v>
                </c:pt>
                <c:pt idx="2">
                  <c:v>ArmourPickupRecipe</c:v>
                </c:pt>
                <c:pt idx="3">
                  <c:v>HealthPickupRecipe</c:v>
                </c:pt>
                <c:pt idx="4">
                  <c:v>MagnetStatRecipe</c:v>
                </c:pt>
                <c:pt idx="5">
                  <c:v>MaxHealthIncreaseRecipe</c:v>
                </c:pt>
                <c:pt idx="6">
                  <c:v>Movement Recipe</c:v>
                </c:pt>
                <c:pt idx="7">
                  <c:v>PassivePickupRecipe</c:v>
                </c:pt>
                <c:pt idx="8">
                  <c:v>PassiveItemStatPickup</c:v>
                </c:pt>
                <c:pt idx="9">
                  <c:v>ShieldPickupRecipe</c:v>
                </c:pt>
                <c:pt idx="10">
                  <c:v>ToolPickupRecipe</c:v>
                </c:pt>
                <c:pt idx="11">
                  <c:v>WeaponPickupRecipe</c:v>
                </c:pt>
              </c:strCache>
            </c:strRef>
          </c:cat>
          <c:val>
            <c:numRef>
              <c:f>Overview!$G$17:$G$28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29-40B6-B214-72F1E8171EEB}"/>
            </c:ext>
          </c:extLst>
        </c:ser>
        <c:ser>
          <c:idx val="6"/>
          <c:order val="6"/>
          <c:tx>
            <c:strRef>
              <c:f>Overview!$H$16</c:f>
              <c:strCache>
                <c:ptCount val="1"/>
                <c:pt idx="0">
                  <c:v>Level 6 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Overview!$A$17:$A$28</c:f>
              <c:strCache>
                <c:ptCount val="12"/>
                <c:pt idx="0">
                  <c:v>AmmoPickupRecipe</c:v>
                </c:pt>
                <c:pt idx="1">
                  <c:v>AmmunitionDamageMultiplierRecipe</c:v>
                </c:pt>
                <c:pt idx="2">
                  <c:v>ArmourPickupRecipe</c:v>
                </c:pt>
                <c:pt idx="3">
                  <c:v>HealthPickupRecipe</c:v>
                </c:pt>
                <c:pt idx="4">
                  <c:v>MagnetStatRecipe</c:v>
                </c:pt>
                <c:pt idx="5">
                  <c:v>MaxHealthIncreaseRecipe</c:v>
                </c:pt>
                <c:pt idx="6">
                  <c:v>Movement Recipe</c:v>
                </c:pt>
                <c:pt idx="7">
                  <c:v>PassivePickupRecipe</c:v>
                </c:pt>
                <c:pt idx="8">
                  <c:v>PassiveItemStatPickup</c:v>
                </c:pt>
                <c:pt idx="9">
                  <c:v>ShieldPickupRecipe</c:v>
                </c:pt>
                <c:pt idx="10">
                  <c:v>ToolPickupRecipe</c:v>
                </c:pt>
                <c:pt idx="11">
                  <c:v>WeaponPickupRecipe</c:v>
                </c:pt>
              </c:strCache>
            </c:strRef>
          </c:cat>
          <c:val>
            <c:numRef>
              <c:f>Overview!$H$17:$H$28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29-40B6-B214-72F1E8171EEB}"/>
            </c:ext>
          </c:extLst>
        </c:ser>
        <c:ser>
          <c:idx val="7"/>
          <c:order val="7"/>
          <c:tx>
            <c:strRef>
              <c:f>Overview!$I$16</c:f>
              <c:strCache>
                <c:ptCount val="1"/>
                <c:pt idx="0">
                  <c:v>Level 7 Count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Overview!$A$17:$A$28</c:f>
              <c:strCache>
                <c:ptCount val="12"/>
                <c:pt idx="0">
                  <c:v>AmmoPickupRecipe</c:v>
                </c:pt>
                <c:pt idx="1">
                  <c:v>AmmunitionDamageMultiplierRecipe</c:v>
                </c:pt>
                <c:pt idx="2">
                  <c:v>ArmourPickupRecipe</c:v>
                </c:pt>
                <c:pt idx="3">
                  <c:v>HealthPickupRecipe</c:v>
                </c:pt>
                <c:pt idx="4">
                  <c:v>MagnetStatRecipe</c:v>
                </c:pt>
                <c:pt idx="5">
                  <c:v>MaxHealthIncreaseRecipe</c:v>
                </c:pt>
                <c:pt idx="6">
                  <c:v>Movement Recipe</c:v>
                </c:pt>
                <c:pt idx="7">
                  <c:v>PassivePickupRecipe</c:v>
                </c:pt>
                <c:pt idx="8">
                  <c:v>PassiveItemStatPickup</c:v>
                </c:pt>
                <c:pt idx="9">
                  <c:v>ShieldPickupRecipe</c:v>
                </c:pt>
                <c:pt idx="10">
                  <c:v>ToolPickupRecipe</c:v>
                </c:pt>
                <c:pt idx="11">
                  <c:v>WeaponPickupRecipe</c:v>
                </c:pt>
              </c:strCache>
            </c:strRef>
          </c:cat>
          <c:val>
            <c:numRef>
              <c:f>Overview!$I$17:$I$28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29-40B6-B214-72F1E8171EEB}"/>
            </c:ext>
          </c:extLst>
        </c:ser>
        <c:ser>
          <c:idx val="8"/>
          <c:order val="8"/>
          <c:tx>
            <c:strRef>
              <c:f>Overview!$J$16</c:f>
              <c:strCache>
                <c:ptCount val="1"/>
                <c:pt idx="0">
                  <c:v>Level 8 Count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Overview!$A$17:$A$28</c:f>
              <c:strCache>
                <c:ptCount val="12"/>
                <c:pt idx="0">
                  <c:v>AmmoPickupRecipe</c:v>
                </c:pt>
                <c:pt idx="1">
                  <c:v>AmmunitionDamageMultiplierRecipe</c:v>
                </c:pt>
                <c:pt idx="2">
                  <c:v>ArmourPickupRecipe</c:v>
                </c:pt>
                <c:pt idx="3">
                  <c:v>HealthPickupRecipe</c:v>
                </c:pt>
                <c:pt idx="4">
                  <c:v>MagnetStatRecipe</c:v>
                </c:pt>
                <c:pt idx="5">
                  <c:v>MaxHealthIncreaseRecipe</c:v>
                </c:pt>
                <c:pt idx="6">
                  <c:v>Movement Recipe</c:v>
                </c:pt>
                <c:pt idx="7">
                  <c:v>PassivePickupRecipe</c:v>
                </c:pt>
                <c:pt idx="8">
                  <c:v>PassiveItemStatPickup</c:v>
                </c:pt>
                <c:pt idx="9">
                  <c:v>ShieldPickupRecipe</c:v>
                </c:pt>
                <c:pt idx="10">
                  <c:v>ToolPickupRecipe</c:v>
                </c:pt>
                <c:pt idx="11">
                  <c:v>WeaponPickupRecipe</c:v>
                </c:pt>
              </c:strCache>
            </c:strRef>
          </c:cat>
          <c:val>
            <c:numRef>
              <c:f>Overview!$J$17:$J$28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29-40B6-B214-72F1E8171EEB}"/>
            </c:ext>
          </c:extLst>
        </c:ser>
        <c:ser>
          <c:idx val="9"/>
          <c:order val="9"/>
          <c:tx>
            <c:strRef>
              <c:f>Overview!$K$16</c:f>
              <c:strCache>
                <c:ptCount val="1"/>
                <c:pt idx="0">
                  <c:v>Level 9 Count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Overview!$A$17:$A$28</c:f>
              <c:strCache>
                <c:ptCount val="12"/>
                <c:pt idx="0">
                  <c:v>AmmoPickupRecipe</c:v>
                </c:pt>
                <c:pt idx="1">
                  <c:v>AmmunitionDamageMultiplierRecipe</c:v>
                </c:pt>
                <c:pt idx="2">
                  <c:v>ArmourPickupRecipe</c:v>
                </c:pt>
                <c:pt idx="3">
                  <c:v>HealthPickupRecipe</c:v>
                </c:pt>
                <c:pt idx="4">
                  <c:v>MagnetStatRecipe</c:v>
                </c:pt>
                <c:pt idx="5">
                  <c:v>MaxHealthIncreaseRecipe</c:v>
                </c:pt>
                <c:pt idx="6">
                  <c:v>Movement Recipe</c:v>
                </c:pt>
                <c:pt idx="7">
                  <c:v>PassivePickupRecipe</c:v>
                </c:pt>
                <c:pt idx="8">
                  <c:v>PassiveItemStatPickup</c:v>
                </c:pt>
                <c:pt idx="9">
                  <c:v>ShieldPickupRecipe</c:v>
                </c:pt>
                <c:pt idx="10">
                  <c:v>ToolPickupRecipe</c:v>
                </c:pt>
                <c:pt idx="11">
                  <c:v>WeaponPickupRecipe</c:v>
                </c:pt>
              </c:strCache>
            </c:strRef>
          </c:cat>
          <c:val>
            <c:numRef>
              <c:f>Overview!$K$17:$K$28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29-40B6-B214-72F1E8171EEB}"/>
            </c:ext>
          </c:extLst>
        </c:ser>
        <c:ser>
          <c:idx val="10"/>
          <c:order val="10"/>
          <c:tx>
            <c:strRef>
              <c:f>Overview!$L$16</c:f>
              <c:strCache>
                <c:ptCount val="1"/>
                <c:pt idx="0">
                  <c:v>Level 10 Count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Overview!$A$17:$A$28</c:f>
              <c:strCache>
                <c:ptCount val="12"/>
                <c:pt idx="0">
                  <c:v>AmmoPickupRecipe</c:v>
                </c:pt>
                <c:pt idx="1">
                  <c:v>AmmunitionDamageMultiplierRecipe</c:v>
                </c:pt>
                <c:pt idx="2">
                  <c:v>ArmourPickupRecipe</c:v>
                </c:pt>
                <c:pt idx="3">
                  <c:v>HealthPickupRecipe</c:v>
                </c:pt>
                <c:pt idx="4">
                  <c:v>MagnetStatRecipe</c:v>
                </c:pt>
                <c:pt idx="5">
                  <c:v>MaxHealthIncreaseRecipe</c:v>
                </c:pt>
                <c:pt idx="6">
                  <c:v>Movement Recipe</c:v>
                </c:pt>
                <c:pt idx="7">
                  <c:v>PassivePickupRecipe</c:v>
                </c:pt>
                <c:pt idx="8">
                  <c:v>PassiveItemStatPickup</c:v>
                </c:pt>
                <c:pt idx="9">
                  <c:v>ShieldPickupRecipe</c:v>
                </c:pt>
                <c:pt idx="10">
                  <c:v>ToolPickupRecipe</c:v>
                </c:pt>
                <c:pt idx="11">
                  <c:v>WeaponPickupRecipe</c:v>
                </c:pt>
              </c:strCache>
            </c:strRef>
          </c:cat>
          <c:val>
            <c:numRef>
              <c:f>Overview!$L$17:$L$28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29-40B6-B214-72F1E8171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1629647"/>
        <c:axId val="291630639"/>
        <c:axId val="525935248"/>
      </c:bar3DChart>
      <c:catAx>
        <c:axId val="291629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30639"/>
        <c:crosses val="autoZero"/>
        <c:auto val="1"/>
        <c:lblAlgn val="ctr"/>
        <c:lblOffset val="100"/>
        <c:noMultiLvlLbl val="0"/>
      </c:catAx>
      <c:valAx>
        <c:axId val="29163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29647"/>
        <c:crosses val="autoZero"/>
        <c:crossBetween val="between"/>
      </c:valAx>
      <c:serAx>
        <c:axId val="525935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30639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0</xdr:col>
      <xdr:colOff>2690907</xdr:colOff>
      <xdr:row>3</xdr:row>
      <xdr:rowOff>31686</xdr:rowOff>
    </xdr:to>
    <xdr:sp macro="" textlink="">
      <xdr:nvSpPr>
        <xdr:cNvPr id="3" name="B43B9E99-EEEB-43E0-84A8-B82E90D6F7D8">
          <a:extLst>
            <a:ext uri="{FF2B5EF4-FFF2-40B4-BE49-F238E27FC236}">
              <a16:creationId xmlns:a16="http://schemas.microsoft.com/office/drawing/2014/main" id="{337DABB9-14C3-1D22-A33B-1714A1E51B24}"/>
            </a:ext>
          </a:extLst>
        </xdr:cNvPr>
        <xdr:cNvSpPr txBox="1"/>
      </xdr:nvSpPr>
      <xdr:spPr>
        <a:xfrm>
          <a:off x="127000" y="127000"/>
          <a:ext cx="2563907" cy="676211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en-US" sz="1300" b="1"/>
            <a:t>3D Maps Tours
</a:t>
          </a:r>
          <a:r>
            <a:rPr lang="en-US" sz="1100"/>
            <a:t>This workbook has 3D Maps tours available.
Open 3D Maps to edit or play the tours.</a:t>
          </a:r>
        </a:p>
      </xdr:txBody>
    </xdr:sp>
    <xdr:clientData/>
  </xdr:twoCellAnchor>
  <xdr:twoCellAnchor>
    <xdr:from>
      <xdr:col>12</xdr:col>
      <xdr:colOff>133350</xdr:colOff>
      <xdr:row>0</xdr:row>
      <xdr:rowOff>95251</xdr:rowOff>
    </xdr:from>
    <xdr:to>
      <xdr:col>29</xdr:col>
      <xdr:colOff>190499</xdr:colOff>
      <xdr:row>36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566A25-9B40-690B-6A0C-232600135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123825</xdr:colOff>
      <xdr:row>38</xdr:row>
      <xdr:rowOff>0</xdr:rowOff>
    </xdr:from>
    <xdr:to>
      <xdr:col>29</xdr:col>
      <xdr:colOff>180974</xdr:colOff>
      <xdr:row>76</xdr:row>
      <xdr:rowOff>9524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4E520DC-91A6-41CC-8366-00C06B419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3ECFEACA-3EF4-4F9B-9901-ED61F915658A}" autoFormatId="16" applyNumberFormats="0" applyBorderFormats="0" applyFontFormats="0" applyPatternFormats="0" applyAlignmentFormats="0" applyWidthHeightFormats="0">
  <queryTableRefresh nextId="18">
    <queryTableFields count="17">
      <queryTableField id="1" name="Class" tableColumnId="1"/>
      <queryTableField id="2" name="InstanceID" tableColumnId="2"/>
      <queryTableField id="3" name=" Path" tableColumnId="3"/>
      <queryTableField id="4" name="displayName - System.String" tableColumnId="4"/>
      <queryTableField id="5" name="description - System.String" tableColumnId="5"/>
      <queryTableField id="6" name="level - System.Int32" tableColumnId="6"/>
      <queryTableField id="7" name="baseWeight - System.Single" tableColumnId="7"/>
      <queryTableField id="8" name="buyCost - System.Int32" tableColumnId="8"/>
      <queryTableField id="9" name="isPowerUp - System.Boolean" tableColumnId="9"/>
      <queryTableField id="10" name="isConsumable - System.Boolean" tableColumnId="10"/>
      <queryTableField id="11" name="cooldown - System.Single" tableColumnId="11"/>
      <queryTableField id="12" name="isStackable - System.Boolean" tableColumnId="12"/>
      <queryTableField id="13" name="maxStack - System.Int32" tableColumnId="13"/>
      <queryTableField id="14" name="buildCost - System.Int32" tableColumnId="14"/>
      <queryTableField id="15" name="timeToBuild - System.Single" tableColumnId="15"/>
      <queryTableField id="16" name="uniqueID - System.String" tableColumnId="16"/>
      <queryTableField id="17" name="Column1" tableColumnId="17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0" xr16:uid="{7F95AC27-BAE2-4322-ABA7-9788795C845B}" autoFormatId="16" applyNumberFormats="0" applyBorderFormats="0" applyFontFormats="0" applyPatternFormats="0" applyAlignmentFormats="0" applyWidthHeightFormats="0">
  <queryTableRefresh nextId="18">
    <queryTableFields count="17">
      <queryTableField id="1" name="Class" tableColumnId="1"/>
      <queryTableField id="2" name="InstanceID" tableColumnId="2"/>
      <queryTableField id="3" name=" Path" tableColumnId="3"/>
      <queryTableField id="4" name="displayName - System.String" tableColumnId="4"/>
      <queryTableField id="5" name="description - System.String" tableColumnId="5"/>
      <queryTableField id="6" name="level - System.Int32" tableColumnId="6"/>
      <queryTableField id="7" name="baseWeight - System.Single" tableColumnId="7"/>
      <queryTableField id="8" name="buyCost - System.Int32" tableColumnId="8"/>
      <queryTableField id="9" name="isPowerUp - System.Boolean" tableColumnId="9"/>
      <queryTableField id="10" name="isConsumable - System.Boolean" tableColumnId="10"/>
      <queryTableField id="11" name="cooldown - System.Single" tableColumnId="11"/>
      <queryTableField id="12" name="isStackable - System.Boolean" tableColumnId="12"/>
      <queryTableField id="13" name="maxStack - System.Int32" tableColumnId="13"/>
      <queryTableField id="14" name="buildCost - System.Int32" tableColumnId="14"/>
      <queryTableField id="15" name="timeToBuild - System.Single" tableColumnId="15"/>
      <queryTableField id="16" name="uniqueID - System.String" tableColumnId="16"/>
      <queryTableField id="17" name="Column1" tableColumnId="17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1" xr16:uid="{2BF76E06-7026-4A4B-8B44-855264B9AC0F}" autoFormatId="16" applyNumberFormats="0" applyBorderFormats="0" applyFontFormats="0" applyPatternFormats="0" applyAlignmentFormats="0" applyWidthHeightFormats="0">
  <queryTableRefresh nextId="20">
    <queryTableFields count="19">
      <queryTableField id="1" name="Class" tableColumnId="1"/>
      <queryTableField id="2" name="InstanceID" tableColumnId="2"/>
      <queryTableField id="3" name=" Path" tableColumnId="3"/>
      <queryTableField id="4" name="statName - System.String" tableColumnId="4"/>
      <queryTableField id="5" name="value - System.Boolean" tableColumnId="5"/>
      <queryTableField id="6" name="displayName - System.String" tableColumnId="6"/>
      <queryTableField id="7" name="description - System.String" tableColumnId="7"/>
      <queryTableField id="8" name="level - System.Int32" tableColumnId="8"/>
      <queryTableField id="9" name="baseWeight - System.Single" tableColumnId="9"/>
      <queryTableField id="10" name="buyCost - System.Int32" tableColumnId="10"/>
      <queryTableField id="11" name="isPowerUp - System.Boolean" tableColumnId="11"/>
      <queryTableField id="12" name="isConsumable - System.Boolean" tableColumnId="12"/>
      <queryTableField id="13" name="cooldown - System.Single" tableColumnId="13"/>
      <queryTableField id="14" name="isStackable - System.Boolean" tableColumnId="14"/>
      <queryTableField id="15" name="maxStack - System.Int32" tableColumnId="15"/>
      <queryTableField id="16" name="buildCost - System.Int32" tableColumnId="16"/>
      <queryTableField id="17" name="timeToBuild - System.Single" tableColumnId="17"/>
      <queryTableField id="18" name="uniqueID - System.String" tableColumnId="18"/>
      <queryTableField id="19" name="Column1" tableColumnId="19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2" xr16:uid="{7EAC0063-9F7E-41D6-8E01-49316AD93BE3}" autoFormatId="16" applyNumberFormats="0" applyBorderFormats="0" applyFontFormats="0" applyPatternFormats="0" applyAlignmentFormats="0" applyWidthHeightFormats="0">
  <queryTableRefresh nextId="18">
    <queryTableFields count="17">
      <queryTableField id="1" name="Class" tableColumnId="1"/>
      <queryTableField id="2" name="InstanceID" tableColumnId="2"/>
      <queryTableField id="3" name=" Path" tableColumnId="3"/>
      <queryTableField id="4" name="displayName - System.String" tableColumnId="4"/>
      <queryTableField id="5" name="description - System.String" tableColumnId="5"/>
      <queryTableField id="6" name="level - System.Int32" tableColumnId="6"/>
      <queryTableField id="7" name="baseWeight - System.Single" tableColumnId="7"/>
      <queryTableField id="8" name="buyCost - System.Int32" tableColumnId="8"/>
      <queryTableField id="9" name="isPowerUp - System.Boolean" tableColumnId="9"/>
      <queryTableField id="10" name="isConsumable - System.Boolean" tableColumnId="10"/>
      <queryTableField id="11" name="cooldown - System.Single" tableColumnId="11"/>
      <queryTableField id="12" name="isStackable - System.Boolean" tableColumnId="12"/>
      <queryTableField id="13" name="maxStack - System.Int32" tableColumnId="13"/>
      <queryTableField id="14" name="buildCost - System.Int32" tableColumnId="14"/>
      <queryTableField id="15" name="timeToBuild - System.Single" tableColumnId="15"/>
      <queryTableField id="16" name="uniqueID - System.String" tableColumnId="16"/>
      <queryTableField id="17" name="Column1" tableColumnId="17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3" xr16:uid="{216F5BF3-AAC2-4EB2-AF05-DC97E76AD786}" autoFormatId="16" applyNumberFormats="0" applyBorderFormats="0" applyFontFormats="0" applyPatternFormats="0" applyAlignmentFormats="0" applyWidthHeightFormats="0">
  <queryTableRefresh nextId="19">
    <queryTableFields count="18">
      <queryTableField id="1" name="Class" tableColumnId="1"/>
      <queryTableField id="2" name="InstanceID" tableColumnId="2"/>
      <queryTableField id="3" name=" Path" tableColumnId="3"/>
      <queryTableField id="4" name="overridePrimaryWeapon - System.Boolean" tableColumnId="4"/>
      <queryTableField id="5" name="displayName - System.String" tableColumnId="5"/>
      <queryTableField id="6" name="description - System.String" tableColumnId="6"/>
      <queryTableField id="7" name="level - System.Int32" tableColumnId="7"/>
      <queryTableField id="8" name="baseWeight - System.Single" tableColumnId="8"/>
      <queryTableField id="9" name="buyCost - System.Int32" tableColumnId="9"/>
      <queryTableField id="10" name="isPowerUp - System.Boolean" tableColumnId="10"/>
      <queryTableField id="11" name="isConsumable - System.Boolean" tableColumnId="11"/>
      <queryTableField id="12" name="cooldown - System.Single" tableColumnId="12"/>
      <queryTableField id="13" name="isStackable - System.Boolean" tableColumnId="13"/>
      <queryTableField id="14" name="maxStack - System.Int32" tableColumnId="14"/>
      <queryTableField id="15" name="buildCost - System.Int32" tableColumnId="15"/>
      <queryTableField id="16" name="timeToBuild - System.Single" tableColumnId="16"/>
      <queryTableField id="17" name="uniqueID - System.String" tableColumnId="17"/>
      <queryTableField id="18" name="Column1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E850AEA-19AA-47DA-85B2-E00E8D1D98B2}" autoFormatId="16" applyNumberFormats="0" applyBorderFormats="0" applyFontFormats="0" applyPatternFormats="0" applyAlignmentFormats="0" applyWidthHeightFormats="0">
  <queryTableRefresh nextId="19">
    <queryTableFields count="18">
      <queryTableField id="1" name="Class" tableColumnId="1"/>
      <queryTableField id="2" name="InstanceID" tableColumnId="2"/>
      <queryTableField id="3" name=" Path" tableColumnId="3"/>
      <queryTableField id="4" name="multiplier - System.Single" tableColumnId="4"/>
      <queryTableField id="5" name="displayName - System.String" tableColumnId="5"/>
      <queryTableField id="6" name="description - System.String" tableColumnId="6"/>
      <queryTableField id="7" name="level - System.Int32" tableColumnId="7"/>
      <queryTableField id="8" name="baseWeight - System.Single" tableColumnId="8"/>
      <queryTableField id="9" name="buyCost - System.Int32" tableColumnId="9"/>
      <queryTableField id="10" name="isPowerUp - System.Boolean" tableColumnId="10"/>
      <queryTableField id="11" name="isConsumable - System.Boolean" tableColumnId="11"/>
      <queryTableField id="12" name="cooldown - System.Single" tableColumnId="12"/>
      <queryTableField id="13" name="isStackable - System.Boolean" tableColumnId="13"/>
      <queryTableField id="14" name="maxStack - System.Int32" tableColumnId="14"/>
      <queryTableField id="15" name="buildCost - System.Int32" tableColumnId="15"/>
      <queryTableField id="16" name="timeToBuild - System.Single" tableColumnId="16"/>
      <queryTableField id="17" name="uniqueID - System.String" tableColumnId="17"/>
      <queryTableField id="18" name="Column1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32D881FB-E924-4481-9F0A-FAB452E40008}" autoFormatId="16" applyNumberFormats="0" applyBorderFormats="0" applyFontFormats="0" applyPatternFormats="0" applyAlignmentFormats="0" applyWidthHeightFormats="0">
  <queryTableRefresh nextId="19">
    <queryTableFields count="18">
      <queryTableField id="1" name="Class" tableColumnId="1"/>
      <queryTableField id="2" name="InstanceID" tableColumnId="2"/>
      <queryTableField id="3" name=" Path" tableColumnId="3"/>
      <queryTableField id="4" name="m_InventoryID - System.Int32" tableColumnId="4"/>
      <queryTableField id="5" name="displayName - System.String" tableColumnId="5"/>
      <queryTableField id="6" name="description - System.String" tableColumnId="6"/>
      <queryTableField id="7" name="level - System.Int32" tableColumnId="7"/>
      <queryTableField id="8" name="baseWeight - System.Single" tableColumnId="8"/>
      <queryTableField id="9" name="buyCost - System.Int32" tableColumnId="9"/>
      <queryTableField id="10" name="isPowerUp - System.Boolean" tableColumnId="10"/>
      <queryTableField id="11" name="isConsumable - System.Boolean" tableColumnId="11"/>
      <queryTableField id="12" name="cooldown - System.Single" tableColumnId="12"/>
      <queryTableField id="13" name="isStackable - System.Boolean" tableColumnId="13"/>
      <queryTableField id="14" name="maxStack - System.Int32" tableColumnId="14"/>
      <queryTableField id="15" name="buildCost - System.Int32" tableColumnId="15"/>
      <queryTableField id="16" name="timeToBuild - System.Single" tableColumnId="16"/>
      <queryTableField id="17" name="uniqueID - System.String" tableColumnId="17"/>
      <queryTableField id="18" name="Column1" tableColumnId="1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578AAD4C-35E7-4708-967F-2B417DD883A1}" autoFormatId="16" applyNumberFormats="0" applyBorderFormats="0" applyFontFormats="0" applyPatternFormats="0" applyAlignmentFormats="0" applyWidthHeightFormats="0">
  <queryTableRefresh nextId="18">
    <queryTableFields count="17">
      <queryTableField id="1" name="Class" tableColumnId="1"/>
      <queryTableField id="2" name="InstanceID" tableColumnId="2"/>
      <queryTableField id="3" name=" Path" tableColumnId="3"/>
      <queryTableField id="4" name="displayName - System.String" tableColumnId="4"/>
      <queryTableField id="5" name="description - System.String" tableColumnId="5"/>
      <queryTableField id="6" name="level - System.Int32" tableColumnId="6"/>
      <queryTableField id="7" name="baseWeight - System.Single" tableColumnId="7"/>
      <queryTableField id="8" name="buyCost - System.Int32" tableColumnId="8"/>
      <queryTableField id="9" name="isPowerUp - System.Boolean" tableColumnId="9"/>
      <queryTableField id="10" name="isConsumable - System.Boolean" tableColumnId="10"/>
      <queryTableField id="11" name="cooldown - System.Single" tableColumnId="11"/>
      <queryTableField id="12" name="isStackable - System.Boolean" tableColumnId="12"/>
      <queryTableField id="13" name="maxStack - System.Int32" tableColumnId="13"/>
      <queryTableField id="14" name="buildCost - System.Int32" tableColumnId="14"/>
      <queryTableField id="15" name="timeToBuild - System.Single" tableColumnId="15"/>
      <queryTableField id="16" name="uniqueID - System.String" tableColumnId="16"/>
      <queryTableField id="17" name="Column1" tableColumnId="1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3B760856-1200-478F-AB3B-A4A837997A48}" autoFormatId="16" applyNumberFormats="0" applyBorderFormats="0" applyFontFormats="0" applyPatternFormats="0" applyAlignmentFormats="0" applyWidthHeightFormats="0">
  <queryTableRefresh nextId="20">
    <queryTableFields count="19">
      <queryTableField id="1" name="Class" tableColumnId="1"/>
      <queryTableField id="2" name="InstanceID" tableColumnId="2"/>
      <queryTableField id="3" name=" Path" tableColumnId="3"/>
      <queryTableField id="4" name="rangeMultiplier - System.Single" tableColumnId="4"/>
      <queryTableField id="5" name="strengthMultiplier - System.Single" tableColumnId="5"/>
      <queryTableField id="6" name="displayName - System.String" tableColumnId="6"/>
      <queryTableField id="7" name="description - System.String" tableColumnId="7"/>
      <queryTableField id="8" name="level - System.Int32" tableColumnId="8"/>
      <queryTableField id="9" name="baseWeight - System.Single" tableColumnId="9"/>
      <queryTableField id="10" name="buyCost - System.Int32" tableColumnId="10"/>
      <queryTableField id="11" name="isPowerUp - System.Boolean" tableColumnId="11"/>
      <queryTableField id="12" name="isConsumable - System.Boolean" tableColumnId="12"/>
      <queryTableField id="13" name="cooldown - System.Single" tableColumnId="13"/>
      <queryTableField id="14" name="isStackable - System.Boolean" tableColumnId="14"/>
      <queryTableField id="15" name="maxStack - System.Int32" tableColumnId="15"/>
      <queryTableField id="16" name="buildCost - System.Int32" tableColumnId="16"/>
      <queryTableField id="17" name="timeToBuild - System.Single" tableColumnId="17"/>
      <queryTableField id="18" name="uniqueID - System.String" tableColumnId="18"/>
      <queryTableField id="19" name="Column1" tableColumnId="1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B6E1E3E3-E993-4239-8503-17A158445FE5}" autoFormatId="16" applyNumberFormats="0" applyBorderFormats="0" applyFontFormats="0" applyPatternFormats="0" applyAlignmentFormats="0" applyWidthHeightFormats="0">
  <queryTableRefresh nextId="19">
    <queryTableFields count="18">
      <queryTableField id="1" name="Class" tableColumnId="1"/>
      <queryTableField id="2" name="InstanceID" tableColumnId="2"/>
      <queryTableField id="3" name=" Path" tableColumnId="3"/>
      <queryTableField id="4" name="AdditionalMaxHealth - System.Int32" tableColumnId="4"/>
      <queryTableField id="5" name="displayName - System.String" tableColumnId="5"/>
      <queryTableField id="6" name="description - System.String" tableColumnId="6"/>
      <queryTableField id="7" name="level - System.Int32" tableColumnId="7"/>
      <queryTableField id="8" name="baseWeight - System.Single" tableColumnId="8"/>
      <queryTableField id="9" name="buyCost - System.Int32" tableColumnId="9"/>
      <queryTableField id="10" name="isPowerUp - System.Boolean" tableColumnId="10"/>
      <queryTableField id="11" name="isConsumable - System.Boolean" tableColumnId="11"/>
      <queryTableField id="12" name="cooldown - System.Single" tableColumnId="12"/>
      <queryTableField id="13" name="isStackable - System.Boolean" tableColumnId="13"/>
      <queryTableField id="14" name="maxStack - System.Int32" tableColumnId="14"/>
      <queryTableField id="15" name="buildCost - System.Int32" tableColumnId="15"/>
      <queryTableField id="16" name="timeToBuild - System.Single" tableColumnId="16"/>
      <queryTableField id="17" name="uniqueID - System.String" tableColumnId="17"/>
      <queryTableField id="18" name="Column1" tableColumnId="1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270F712A-835A-401D-BCB9-6446ACAF054F}" autoFormatId="16" applyNumberFormats="0" applyBorderFormats="0" applyFontFormats="0" applyPatternFormats="0" applyAlignmentFormats="0" applyWidthHeightFormats="0">
  <queryTableRefresh nextId="22">
    <queryTableFields count="21">
      <queryTableField id="1" name="Class" tableColumnId="1"/>
      <queryTableField id="2" name="InstanceID" tableColumnId="2"/>
      <queryTableField id="3" name=" Path" tableColumnId="3"/>
      <queryTableField id="4" name="statName - System.String" tableColumnId="4"/>
      <queryTableField id="5" name="additionalMultiplier - System.Single" tableColumnId="5"/>
      <queryTableField id="6" name="additionalPreMultiplyAdd - System.Single" tableColumnId="6"/>
      <queryTableField id="7" name="additionalPostMultiplyAdd - System.Single" tableColumnId="7"/>
      <queryTableField id="8" name="displayName - System.String" tableColumnId="8"/>
      <queryTableField id="9" name="description - System.String" tableColumnId="9"/>
      <queryTableField id="10" name="level - System.Int32" tableColumnId="10"/>
      <queryTableField id="11" name="baseWeight - System.Single" tableColumnId="11"/>
      <queryTableField id="12" name="buyCost - System.Int32" tableColumnId="12"/>
      <queryTableField id="13" name="isPowerUp - System.Boolean" tableColumnId="13"/>
      <queryTableField id="14" name="isConsumable - System.Boolean" tableColumnId="14"/>
      <queryTableField id="15" name="cooldown - System.Single" tableColumnId="15"/>
      <queryTableField id="16" name="isStackable - System.Boolean" tableColumnId="16"/>
      <queryTableField id="17" name="maxStack - System.Int32" tableColumnId="17"/>
      <queryTableField id="18" name="buildCost - System.Int32" tableColumnId="18"/>
      <queryTableField id="19" name="timeToBuild - System.Single" tableColumnId="19"/>
      <queryTableField id="20" name="uniqueID - System.String" tableColumnId="20"/>
      <queryTableField id="21" name="Column1" tableColumnId="2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A4006C2D-0EBA-418A-AC82-99F87911FD0A}" autoFormatId="16" applyNumberFormats="0" applyBorderFormats="0" applyFontFormats="0" applyPatternFormats="0" applyAlignmentFormats="0" applyWidthHeightFormats="0">
  <queryTableRefresh nextId="18">
    <queryTableFields count="17">
      <queryTableField id="1" name="Class" tableColumnId="1"/>
      <queryTableField id="2" name="InstanceID" tableColumnId="2"/>
      <queryTableField id="3" name=" Path" tableColumnId="3"/>
      <queryTableField id="4" name="displayName - System.String" tableColumnId="4"/>
      <queryTableField id="5" name="description - System.String" tableColumnId="5"/>
      <queryTableField id="6" name="level - System.Int32" tableColumnId="6"/>
      <queryTableField id="7" name="baseWeight - System.Single" tableColumnId="7"/>
      <queryTableField id="8" name="buyCost - System.Int32" tableColumnId="8"/>
      <queryTableField id="9" name="isPowerUp - System.Boolean" tableColumnId="9"/>
      <queryTableField id="10" name="isConsumable - System.Boolean" tableColumnId="10"/>
      <queryTableField id="11" name="cooldown - System.Single" tableColumnId="11"/>
      <queryTableField id="12" name="isStackable - System.Boolean" tableColumnId="12"/>
      <queryTableField id="13" name="maxStack - System.Int32" tableColumnId="13"/>
      <queryTableField id="14" name="buildCost - System.Int32" tableColumnId="14"/>
      <queryTableField id="15" name="timeToBuild - System.Single" tableColumnId="15"/>
      <queryTableField id="16" name="uniqueID - System.String" tableColumnId="16"/>
      <queryTableField id="17" name="Column1" tableColumnId="1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8E2961D6-0C85-443E-9982-14067137FC89}" autoFormatId="16" applyNumberFormats="0" applyBorderFormats="0" applyFontFormats="0" applyPatternFormats="0" applyAlignmentFormats="0" applyWidthHeightFormats="0">
  <queryTableRefresh nextId="20">
    <queryTableFields count="19">
      <queryTableField id="1" name="Class" tableColumnId="1"/>
      <queryTableField id="2" name="InstanceID" tableColumnId="2"/>
      <queryTableField id="3" name=" Path" tableColumnId="3"/>
      <queryTableField id="4" name="rangeMultiplier - System.Single" tableColumnId="4"/>
      <queryTableField id="5" name="damageMultiplier - System.Single" tableColumnId="5"/>
      <queryTableField id="6" name="displayName - System.String" tableColumnId="6"/>
      <queryTableField id="7" name="description - System.String" tableColumnId="7"/>
      <queryTableField id="8" name="level - System.Int32" tableColumnId="8"/>
      <queryTableField id="9" name="baseWeight - System.Single" tableColumnId="9"/>
      <queryTableField id="10" name="buyCost - System.Int32" tableColumnId="10"/>
      <queryTableField id="11" name="isPowerUp - System.Boolean" tableColumnId="11"/>
      <queryTableField id="12" name="isConsumable - System.Boolean" tableColumnId="12"/>
      <queryTableField id="13" name="cooldown - System.Single" tableColumnId="13"/>
      <queryTableField id="14" name="isStackable - System.Boolean" tableColumnId="14"/>
      <queryTableField id="15" name="maxStack - System.Int32" tableColumnId="15"/>
      <queryTableField id="16" name="buildCost - System.Int32" tableColumnId="16"/>
      <queryTableField id="17" name="timeToBuild - System.Single" tableColumnId="17"/>
      <queryTableField id="18" name="uniqueID - System.String" tableColumnId="18"/>
      <queryTableField id="19" name="Column1" tableColumnId="19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3C6EBEC-E9E1-43AD-833A-E07556108C24}" name="Table15" displayName="Table15" ref="A1:H14" totalsRowCount="1" headerRowDxfId="86">
  <autoFilter ref="A1:H13" xr:uid="{43C6EBEC-E9E1-43AD-833A-E07556108C24}"/>
  <tableColumns count="8">
    <tableColumn id="1" xr3:uid="{152B0DD7-C12B-45CD-B84F-5ABBDFBB0F6D}" name="Type" totalsRowLabel="Total"/>
    <tableColumn id="2" xr3:uid="{4FD40F4B-09FD-4F67-A2C6-389392C437CB}" name="Total Count" totalsRowFunction="sum"/>
    <tableColumn id="9" xr3:uid="{1D0E8D17-952C-4D02-A1FC-002640EAD9F2}" name="Min Level" dataDxfId="85">
      <calculatedColumnFormula>MIN(WeaponPickupRecipe[level - System.Int32])</calculatedColumnFormula>
    </tableColumn>
    <tableColumn id="10" xr3:uid="{C18DE84B-1897-4792-8E76-7BFB5D9FA632}" name="Max Level" dataDxfId="84">
      <calculatedColumnFormula>MAX(WeaponPickupRecipe[level - System.Int32])</calculatedColumnFormula>
    </tableColumn>
    <tableColumn id="11" xr3:uid="{1E41AFA7-5313-4473-8A0B-7E6A812F1C7C}" name="Mean Level" dataDxfId="83">
      <calculatedColumnFormula>MIN(AmmoPickupRecipe[level - System.Int32])</calculatedColumnFormula>
    </tableColumn>
    <tableColumn id="12" xr3:uid="{7E348C9B-0DE0-419C-AAD2-D1DDCAE1870A}" name="Min Buy Cost" dataDxfId="82"/>
    <tableColumn id="13" xr3:uid="{764C65EA-F6B4-4934-B101-DE7AD2BD396C}" name="Max Buy Cost" dataDxfId="81"/>
    <tableColumn id="14" xr3:uid="{780C75CB-83DA-4E51-A88C-AF9416359A88}" name="Mean Buy Cost" dataDxfId="80"/>
  </tableColumns>
  <tableStyleInfo name="TableStyleLight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5E124BD-9B2D-40D4-80EA-464ED5FBECA1}" name="PassiveItemStatRecipe" displayName="PassiveItemStatRecipe" ref="A1:S3" tableType="queryTable" totalsRowShown="0">
  <autoFilter ref="A1:S3" xr:uid="{15E124BD-9B2D-40D4-80EA-464ED5FBECA1}"/>
  <tableColumns count="19">
    <tableColumn id="1" xr3:uid="{950E2C9F-AE7B-4EBE-99E8-EBC85067BEA3}" uniqueName="1" name="Class" queryTableFieldId="1" dataDxfId="30"/>
    <tableColumn id="2" xr3:uid="{45EA559D-B685-485A-ABDA-0A64959A35A7}" uniqueName="2" name="InstanceID" queryTableFieldId="2"/>
    <tableColumn id="3" xr3:uid="{8919B8F5-F3D7-477E-826C-0B560F796535}" uniqueName="3" name=" Path" queryTableFieldId="3" dataDxfId="29"/>
    <tableColumn id="4" xr3:uid="{C8676107-35B4-483C-8EFD-B124B9695961}" uniqueName="4" name="rangeMultiplier - System.Single" queryTableFieldId="4"/>
    <tableColumn id="5" xr3:uid="{99FC6455-0A4D-4580-968F-9C7DDCF99054}" uniqueName="5" name="damageMultiplier - System.Single" queryTableFieldId="5"/>
    <tableColumn id="6" xr3:uid="{3545A404-DC34-45D1-96E6-52B10A6C5AE5}" uniqueName="6" name="displayName - System.String" queryTableFieldId="6" dataDxfId="28"/>
    <tableColumn id="7" xr3:uid="{AC68C2BA-822F-4DA2-A7D2-D1FC8F978B3A}" uniqueName="7" name="description - System.String" queryTableFieldId="7" dataDxfId="27"/>
    <tableColumn id="8" xr3:uid="{E658905C-EBD3-40FE-8084-DBF902CC8844}" uniqueName="8" name="level - System.Int32" queryTableFieldId="8"/>
    <tableColumn id="9" xr3:uid="{57E497B7-03E9-4BB5-B642-B96709053A79}" uniqueName="9" name="baseWeight - System.Single" queryTableFieldId="9"/>
    <tableColumn id="10" xr3:uid="{97BD9054-14ED-4E41-B29E-5842E113B4CA}" uniqueName="10" name="buyCost - System.Int32" queryTableFieldId="10"/>
    <tableColumn id="11" xr3:uid="{C3CE1959-F526-4B47-8DF1-068722FF7910}" uniqueName="11" name="isPowerUp - System.Boolean" queryTableFieldId="11"/>
    <tableColumn id="12" xr3:uid="{E3E91958-925E-4716-A36A-47453285E05C}" uniqueName="12" name="isConsumable - System.Boolean" queryTableFieldId="12"/>
    <tableColumn id="13" xr3:uid="{1A72CB1D-9F1C-46A8-89F8-03F6992BE9EE}" uniqueName="13" name="cooldown - System.Single" queryTableFieldId="13"/>
    <tableColumn id="14" xr3:uid="{F99C29B2-D1F7-4CC9-B0D1-CD647B247F8B}" uniqueName="14" name="isStackable - System.Boolean" queryTableFieldId="14"/>
    <tableColumn id="15" xr3:uid="{70DDB607-E190-46E6-84B1-1230AAB01B5E}" uniqueName="15" name="maxStack - System.Int32" queryTableFieldId="15"/>
    <tableColumn id="16" xr3:uid="{F45B399D-0AB3-46FB-B47F-E3127500CA71}" uniqueName="16" name="buildCost - System.Int32" queryTableFieldId="16"/>
    <tableColumn id="17" xr3:uid="{DF45FE5B-CEB0-4E83-89E9-32A5DA95AB44}" uniqueName="17" name="timeToBuild - System.Single" queryTableFieldId="17"/>
    <tableColumn id="18" xr3:uid="{DC36D845-58CC-40A9-8C8F-3A6D5CF2A2FF}" uniqueName="18" name="uniqueID - System.String" queryTableFieldId="18" dataDxfId="26"/>
    <tableColumn id="19" xr3:uid="{6C1D5CD9-B1EE-4022-9F84-299EF1007FC3}" uniqueName="19" name="Column1" queryTableFieldId="19" dataDxfId="25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E190E21-8F7E-49AF-BE10-851FADD76DB7}" name="ShieldPickupRecipe" displayName="ShieldPickupRecipe" ref="A1:Q2" tableType="queryTable" totalsRowShown="0">
  <autoFilter ref="A1:Q2" xr:uid="{6E190E21-8F7E-49AF-BE10-851FADD76DB7}"/>
  <tableColumns count="17">
    <tableColumn id="1" xr3:uid="{8F158DAD-D74D-4B3B-AC96-22F93DB58F74}" uniqueName="1" name="Class" queryTableFieldId="1" dataDxfId="24"/>
    <tableColumn id="2" xr3:uid="{FE16B987-B59E-4EC1-B850-73FA4F345968}" uniqueName="2" name="InstanceID" queryTableFieldId="2"/>
    <tableColumn id="3" xr3:uid="{977A0002-7414-41EB-A9FE-763962666DD4}" uniqueName="3" name=" Path" queryTableFieldId="3" dataDxfId="23"/>
    <tableColumn id="4" xr3:uid="{90E8A613-7498-473F-993F-6AEB16F91160}" uniqueName="4" name="displayName - System.String" queryTableFieldId="4" dataDxfId="22"/>
    <tableColumn id="5" xr3:uid="{EBB3322C-3BB8-4A12-8961-77D68AC4FF1D}" uniqueName="5" name="description - System.String" queryTableFieldId="5" dataDxfId="21"/>
    <tableColumn id="6" xr3:uid="{8D75AC77-FD2C-4712-97C2-67327E2DB7B0}" uniqueName="6" name="level - System.Int32" queryTableFieldId="6"/>
    <tableColumn id="7" xr3:uid="{ED219C43-6FAE-485E-A619-BA4BA6E46F06}" uniqueName="7" name="baseWeight - System.Single" queryTableFieldId="7"/>
    <tableColumn id="8" xr3:uid="{A76800D4-0031-4551-A538-EA1A188D8A16}" uniqueName="8" name="buyCost - System.Int32" queryTableFieldId="8"/>
    <tableColumn id="9" xr3:uid="{BDB3E3AC-CA54-475E-9373-AAE0B94D264B}" uniqueName="9" name="isPowerUp - System.Boolean" queryTableFieldId="9"/>
    <tableColumn id="10" xr3:uid="{1051DC01-8552-4F75-9ACD-CBC2AAB9B465}" uniqueName="10" name="isConsumable - System.Boolean" queryTableFieldId="10"/>
    <tableColumn id="11" xr3:uid="{49A06B09-8C00-4C0E-A919-41F7C510E4F0}" uniqueName="11" name="cooldown - System.Single" queryTableFieldId="11"/>
    <tableColumn id="12" xr3:uid="{72305476-C47A-424D-AC0E-34AFC189911B}" uniqueName="12" name="isStackable - System.Boolean" queryTableFieldId="12"/>
    <tableColumn id="13" xr3:uid="{AA5F6691-98A2-45F5-B633-A254520A54BA}" uniqueName="13" name="maxStack - System.Int32" queryTableFieldId="13"/>
    <tableColumn id="14" xr3:uid="{FE674AE4-68A1-43B5-A05A-D786F51DDEE5}" uniqueName="14" name="buildCost - System.Int32" queryTableFieldId="14"/>
    <tableColumn id="15" xr3:uid="{CA7C066E-8233-46E0-87DA-072E22981F99}" uniqueName="15" name="timeToBuild - System.Single" queryTableFieldId="15"/>
    <tableColumn id="16" xr3:uid="{08EB6728-B885-48DC-B70C-2AF4245D0891}" uniqueName="16" name="uniqueID - System.String" queryTableFieldId="16" dataDxfId="20"/>
    <tableColumn id="17" xr3:uid="{0B683311-FD55-474E-994E-8CC41EC3A7B5}" uniqueName="17" name="Column1" queryTableFieldId="17" dataDxfId="1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95BC80A-2339-49F4-ABD3-FF590BA38571}" name="SwitchStatRecipe" displayName="SwitchStatRecipe" ref="A1:S3" tableType="queryTable" totalsRowShown="0">
  <autoFilter ref="A1:S3" xr:uid="{E95BC80A-2339-49F4-ABD3-FF590BA38571}"/>
  <tableColumns count="19">
    <tableColumn id="1" xr3:uid="{E8A8DA1F-5943-45A4-8119-2E2C00B43956}" uniqueName="1" name="Class" queryTableFieldId="1" dataDxfId="18"/>
    <tableColumn id="2" xr3:uid="{7A5101A1-C1E2-4F98-87EA-8E9F98B32070}" uniqueName="2" name="InstanceID" queryTableFieldId="2"/>
    <tableColumn id="3" xr3:uid="{2E86E119-A21D-4B90-84FE-2B09B2C776D4}" uniqueName="3" name=" Path" queryTableFieldId="3" dataDxfId="17"/>
    <tableColumn id="4" xr3:uid="{66D8205B-6CB3-44D4-AB37-7F53DBB85A40}" uniqueName="4" name="statName - System.String" queryTableFieldId="4" dataDxfId="16"/>
    <tableColumn id="5" xr3:uid="{5F0D88D1-5052-4A56-9FDF-A84C3DEEB456}" uniqueName="5" name="value - System.Boolean" queryTableFieldId="5"/>
    <tableColumn id="6" xr3:uid="{2472F248-FB9A-40DB-A0FC-393A3755907E}" uniqueName="6" name="displayName - System.String" queryTableFieldId="6" dataDxfId="15"/>
    <tableColumn id="7" xr3:uid="{BC545C88-E9F6-4D7C-99EF-5BBC4F9D8206}" uniqueName="7" name="description - System.String" queryTableFieldId="7" dataDxfId="14"/>
    <tableColumn id="8" xr3:uid="{EE3E39AE-2F85-4652-B197-5E043E30E38E}" uniqueName="8" name="level - System.Int32" queryTableFieldId="8"/>
    <tableColumn id="9" xr3:uid="{8301388C-42E4-4790-8281-38823E9B21A6}" uniqueName="9" name="baseWeight - System.Single" queryTableFieldId="9"/>
    <tableColumn id="10" xr3:uid="{2564602C-306D-4DD1-B80F-2600FA7225FE}" uniqueName="10" name="buyCost - System.Int32" queryTableFieldId="10"/>
    <tableColumn id="11" xr3:uid="{8E304D4E-8DAA-4676-B994-E1800ABB025D}" uniqueName="11" name="isPowerUp - System.Boolean" queryTableFieldId="11"/>
    <tableColumn id="12" xr3:uid="{6F693867-CC87-4C98-A592-554139A738F8}" uniqueName="12" name="isConsumable - System.Boolean" queryTableFieldId="12"/>
    <tableColumn id="13" xr3:uid="{F89AD135-D6EB-4951-A88B-59DEE0DFC361}" uniqueName="13" name="cooldown - System.Single" queryTableFieldId="13"/>
    <tableColumn id="14" xr3:uid="{686B36AB-D727-467B-AC67-809B7A5E6714}" uniqueName="14" name="isStackable - System.Boolean" queryTableFieldId="14"/>
    <tableColumn id="15" xr3:uid="{13B2FFA3-47B9-4014-9B99-0FD0CBA81D0B}" uniqueName="15" name="maxStack - System.Int32" queryTableFieldId="15"/>
    <tableColumn id="16" xr3:uid="{3B3B4184-7C98-4336-8017-6772B2135F5F}" uniqueName="16" name="buildCost - System.Int32" queryTableFieldId="16"/>
    <tableColumn id="17" xr3:uid="{5850D272-6829-4714-8378-49A15145F749}" uniqueName="17" name="timeToBuild - System.Single" queryTableFieldId="17"/>
    <tableColumn id="18" xr3:uid="{DF997009-5280-4737-A0B2-92AC51FB003B}" uniqueName="18" name="uniqueID - System.String" queryTableFieldId="18" dataDxfId="13"/>
    <tableColumn id="19" xr3:uid="{302B9049-0DA4-492E-8700-51A77DDC058D}" uniqueName="19" name="Column1" queryTableFieldId="19" dataDxfId="1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B200653-DC90-4222-99F5-0C4808BED2F0}" name="ToolPickupRecipe" displayName="ToolPickupRecipe" ref="A1:Q2" tableType="queryTable" totalsRowShown="0">
  <autoFilter ref="A1:Q2" xr:uid="{BB200653-DC90-4222-99F5-0C4808BED2F0}"/>
  <tableColumns count="17">
    <tableColumn id="1" xr3:uid="{790FD9FF-03DC-432B-A613-8589CC6FE4BB}" uniqueName="1" name="Class" queryTableFieldId="1" dataDxfId="11"/>
    <tableColumn id="2" xr3:uid="{43CA0921-AF69-497A-9FA6-913AC57A2400}" uniqueName="2" name="InstanceID" queryTableFieldId="2"/>
    <tableColumn id="3" xr3:uid="{D1F8883B-90CC-4A42-973A-10D5ECC86CF6}" uniqueName="3" name=" Path" queryTableFieldId="3" dataDxfId="10"/>
    <tableColumn id="4" xr3:uid="{2DC5B13A-4913-4276-AE62-E5B4FB82B043}" uniqueName="4" name="displayName - System.String" queryTableFieldId="4" dataDxfId="9"/>
    <tableColumn id="5" xr3:uid="{C2AF0FDC-78D8-49C3-B20F-BB82561C7145}" uniqueName="5" name="description - System.String" queryTableFieldId="5" dataDxfId="8"/>
    <tableColumn id="6" xr3:uid="{9A2E574C-F5DB-41BE-9390-426F5DFA61B0}" uniqueName="6" name="level - System.Int32" queryTableFieldId="6"/>
    <tableColumn id="7" xr3:uid="{C0DBBB8A-4F58-47CE-B235-B7A3EC847E0C}" uniqueName="7" name="baseWeight - System.Single" queryTableFieldId="7"/>
    <tableColumn id="8" xr3:uid="{A1911A95-C210-435F-AD58-608ABB2345F9}" uniqueName="8" name="buyCost - System.Int32" queryTableFieldId="8"/>
    <tableColumn id="9" xr3:uid="{8184B043-C5DF-404C-85FE-6FE3CFE1FCEC}" uniqueName="9" name="isPowerUp - System.Boolean" queryTableFieldId="9"/>
    <tableColumn id="10" xr3:uid="{C8C3012C-3DE2-4928-B7FA-74F27951805A}" uniqueName="10" name="isConsumable - System.Boolean" queryTableFieldId="10"/>
    <tableColumn id="11" xr3:uid="{760AB12B-CD09-4C5E-B91A-4C82C1909BB3}" uniqueName="11" name="cooldown - System.Single" queryTableFieldId="11"/>
    <tableColumn id="12" xr3:uid="{496D3D41-DB47-49C1-9D07-113CD80AE862}" uniqueName="12" name="isStackable - System.Boolean" queryTableFieldId="12"/>
    <tableColumn id="13" xr3:uid="{48AD0C34-F5DD-40CA-91FC-C870FB90F72A}" uniqueName="13" name="maxStack - System.Int32" queryTableFieldId="13"/>
    <tableColumn id="14" xr3:uid="{E661E89E-D144-4E16-871D-612A05A8FA5F}" uniqueName="14" name="buildCost - System.Int32" queryTableFieldId="14"/>
    <tableColumn id="15" xr3:uid="{753A3F20-E9B9-4F35-8728-6AB20449D8A1}" uniqueName="15" name="timeToBuild - System.Single" queryTableFieldId="15"/>
    <tableColumn id="16" xr3:uid="{C1577ED1-897E-4581-A571-827A67214A63}" uniqueName="16" name="uniqueID - System.String" queryTableFieldId="16" dataDxfId="7"/>
    <tableColumn id="17" xr3:uid="{A20A6051-76E4-4AFF-9144-51E97388D03D}" uniqueName="17" name="Column1" queryTableFieldId="17" dataDxfId="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DFA203-B3B7-4BC9-87E7-2A8B4BA9F0C6}" name="WeaponPickupRecipe" displayName="WeaponPickupRecipe" ref="A1:R6" tableType="queryTable" totalsRowShown="0">
  <autoFilter ref="A1:R6" xr:uid="{3ADFA203-B3B7-4BC9-87E7-2A8B4BA9F0C6}"/>
  <tableColumns count="18">
    <tableColumn id="1" xr3:uid="{0CC54153-DE19-483F-BF3B-5F24526D18F8}" uniqueName="1" name="Class" queryTableFieldId="1" dataDxfId="5"/>
    <tableColumn id="2" xr3:uid="{37713C55-0D84-4FDA-8EE7-CAC329AF8CEE}" uniqueName="2" name="InstanceID" queryTableFieldId="2"/>
    <tableColumn id="3" xr3:uid="{72247AF8-E3B1-45D8-ABEB-A70B3A2B24DE}" uniqueName="3" name=" Path" queryTableFieldId="3" dataDxfId="4"/>
    <tableColumn id="4" xr3:uid="{B4D10DF3-D9C6-46F9-BE51-349152FB4BE3}" uniqueName="4" name="overridePrimaryWeapon - System.Boolean" queryTableFieldId="4"/>
    <tableColumn id="5" xr3:uid="{0A12CEF1-F6A6-403F-80C0-88142A5E47E8}" uniqueName="5" name="displayName - System.String" queryTableFieldId="5" dataDxfId="3"/>
    <tableColumn id="6" xr3:uid="{D7D9172A-F96E-4A85-B6B9-ADC21EF3522C}" uniqueName="6" name="description - System.String" queryTableFieldId="6" dataDxfId="2"/>
    <tableColumn id="7" xr3:uid="{9298E1C9-2F81-4ABA-88C5-E55E0E4DE6D8}" uniqueName="7" name="level - System.Int32" queryTableFieldId="7"/>
    <tableColumn id="8" xr3:uid="{B1575580-A22D-4671-B4E6-D8B2EEE5F84A}" uniqueName="8" name="baseWeight - System.Single" queryTableFieldId="8"/>
    <tableColumn id="9" xr3:uid="{7A5CE4B8-4FDE-4065-AB33-DE55DBAD2AC3}" uniqueName="9" name="buyCost - System.Int32" queryTableFieldId="9"/>
    <tableColumn id="10" xr3:uid="{720ED210-6083-49EB-9FD0-34103A56B645}" uniqueName="10" name="isPowerUp - System.Boolean" queryTableFieldId="10"/>
    <tableColumn id="11" xr3:uid="{4D9DD5E4-68BE-4462-BDE6-A7D65C58E48D}" uniqueName="11" name="isConsumable - System.Boolean" queryTableFieldId="11"/>
    <tableColumn id="12" xr3:uid="{75EDB625-F880-45B8-82CC-843C95855812}" uniqueName="12" name="cooldown - System.Single" queryTableFieldId="12"/>
    <tableColumn id="13" xr3:uid="{60FBB06A-5EBB-4049-B4B6-B7AEC09C237D}" uniqueName="13" name="isStackable - System.Boolean" queryTableFieldId="13"/>
    <tableColumn id="14" xr3:uid="{F2F6D95A-AA36-47BF-9657-4C2FCEF3664E}" uniqueName="14" name="maxStack - System.Int32" queryTableFieldId="14"/>
    <tableColumn id="15" xr3:uid="{BBA3E48C-60FC-4D0A-8A1B-76A6796C02F1}" uniqueName="15" name="buildCost - System.Int32" queryTableFieldId="15"/>
    <tableColumn id="16" xr3:uid="{3FEBAC65-6BB7-42FC-8375-BEA0B415B7D5}" uniqueName="16" name="timeToBuild - System.Single" queryTableFieldId="16"/>
    <tableColumn id="17" xr3:uid="{14EF23DB-E185-4946-8B25-F95949523176}" uniqueName="17" name="uniqueID - System.String" queryTableFieldId="17" dataDxfId="1"/>
    <tableColumn id="18" xr3:uid="{05D84D65-6FC1-4F80-929D-CDA9F740B278}" uniqueName="18" name="Column1" queryTableFieldId="18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C0E468-6128-43E7-B4C0-6E4B05999CA3}" name="AmmoPickupRecipe" displayName="AmmoPickupRecipe" ref="A1:Q9" tableType="queryTable" totalsRowShown="0">
  <autoFilter ref="A1:Q9" xr:uid="{E7C0E468-6128-43E7-B4C0-6E4B05999CA3}"/>
  <tableColumns count="17">
    <tableColumn id="1" xr3:uid="{A8BE7510-129C-4A83-BA09-DACEC9CAF6CD}" uniqueName="1" name="Class" queryTableFieldId="1" dataDxfId="79"/>
    <tableColumn id="2" xr3:uid="{F1B58DD8-6C9A-4A41-9DBD-42BB4901682A}" uniqueName="2" name="InstanceID" queryTableFieldId="2"/>
    <tableColumn id="3" xr3:uid="{5E39D224-1F57-45E7-9191-2DB4403F509A}" uniqueName="3" name=" Path" queryTableFieldId="3" dataDxfId="78"/>
    <tableColumn id="4" xr3:uid="{54715417-E80D-418E-A94C-2B24A9C34254}" uniqueName="4" name="displayName - System.String" queryTableFieldId="4" dataDxfId="77"/>
    <tableColumn id="5" xr3:uid="{47FBEF18-3432-496B-8CC0-CB539AA7535F}" uniqueName="5" name="description - System.String" queryTableFieldId="5" dataDxfId="76"/>
    <tableColumn id="6" xr3:uid="{0A06E7E0-854C-406B-849F-C9522E116C9D}" uniqueName="6" name="level - System.Int32" queryTableFieldId="6"/>
    <tableColumn id="7" xr3:uid="{FD4B6208-8AB6-46CA-84A1-541205420219}" uniqueName="7" name="baseWeight - System.Single" queryTableFieldId="7"/>
    <tableColumn id="8" xr3:uid="{8646C1CE-C2E5-4DEF-A33E-3707BED16B08}" uniqueName="8" name="buyCost - System.Int32" queryTableFieldId="8"/>
    <tableColumn id="9" xr3:uid="{E69E792F-7F7B-4FC2-BD8F-9007ABF18FF5}" uniqueName="9" name="isPowerUp - System.Boolean" queryTableFieldId="9"/>
    <tableColumn id="10" xr3:uid="{B12B1007-1057-466F-9961-3C4195188752}" uniqueName="10" name="isConsumable - System.Boolean" queryTableFieldId="10"/>
    <tableColumn id="11" xr3:uid="{C770AFE3-DED8-4322-B71B-A88629889921}" uniqueName="11" name="cooldown - System.Single" queryTableFieldId="11"/>
    <tableColumn id="12" xr3:uid="{1F0FC261-2A66-4342-9C6A-E8AD85097D93}" uniqueName="12" name="isStackable - System.Boolean" queryTableFieldId="12"/>
    <tableColumn id="13" xr3:uid="{8014082D-5894-49A4-B6D0-F91EE3A1C5CF}" uniqueName="13" name="maxStack - System.Int32" queryTableFieldId="13"/>
    <tableColumn id="14" xr3:uid="{CC69FF04-4245-46F3-9E9D-E2EBCEE97B34}" uniqueName="14" name="buildCost - System.Int32" queryTableFieldId="14"/>
    <tableColumn id="15" xr3:uid="{8796D927-AB9E-4D17-9809-8D6BC7A36CC6}" uniqueName="15" name="timeToBuild - System.Single" queryTableFieldId="15"/>
    <tableColumn id="16" xr3:uid="{14292477-A616-475B-95E8-FB4FCFE86D8B}" uniqueName="16" name="uniqueID - System.String" queryTableFieldId="16" dataDxfId="75"/>
    <tableColumn id="17" xr3:uid="{719874D3-8FCA-41CD-B18D-F3AECD28961B}" uniqueName="17" name="Column1" queryTableFieldId="17" dataDxfId="7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740F18-8CB7-46EC-BA35-19DC0EF9CDC5}" name="AmmunitionDamageMultiplierRecipe" displayName="AmmunitionDamageMultiplierRecipe" ref="A1:R5" tableType="queryTable" totalsRowShown="0">
  <autoFilter ref="A1:R5" xr:uid="{25740F18-8CB7-46EC-BA35-19DC0EF9CDC5}"/>
  <tableColumns count="18">
    <tableColumn id="1" xr3:uid="{40B2965A-E7D1-4FC0-8D49-59A8D092F01C}" uniqueName="1" name="Class" queryTableFieldId="1" dataDxfId="73"/>
    <tableColumn id="2" xr3:uid="{08827C34-732B-4F80-8401-ADF4AB855885}" uniqueName="2" name="InstanceID" queryTableFieldId="2"/>
    <tableColumn id="3" xr3:uid="{7328685D-910A-481B-B46B-04DD5E119174}" uniqueName="3" name=" Path" queryTableFieldId="3" dataDxfId="72"/>
    <tableColumn id="4" xr3:uid="{9FD8C30B-1D5B-45C3-8B5C-D3685B3D8C83}" uniqueName="4" name="multiplier - System.Single" queryTableFieldId="4"/>
    <tableColumn id="5" xr3:uid="{03135E20-75E9-4148-9BCB-4E5A0CD80F14}" uniqueName="5" name="displayName - System.String" queryTableFieldId="5" dataDxfId="71"/>
    <tableColumn id="6" xr3:uid="{2DF2E328-2EB9-4E4E-B8AC-F709D0493CA9}" uniqueName="6" name="description - System.String" queryTableFieldId="6" dataDxfId="70"/>
    <tableColumn id="7" xr3:uid="{B6A13E91-5B70-47D4-AFF4-B8D81614A97B}" uniqueName="7" name="level - System.Int32" queryTableFieldId="7"/>
    <tableColumn id="8" xr3:uid="{949D5824-97D3-4238-BED4-E5797164E2A3}" uniqueName="8" name="baseWeight - System.Single" queryTableFieldId="8"/>
    <tableColumn id="9" xr3:uid="{FED0A05D-1A1D-4DDF-9E1C-4446930EC0C3}" uniqueName="9" name="buyCost - System.Int32" queryTableFieldId="9"/>
    <tableColumn id="10" xr3:uid="{5C987378-A174-446A-A399-2AC38070CEFD}" uniqueName="10" name="isPowerUp - System.Boolean" queryTableFieldId="10"/>
    <tableColumn id="11" xr3:uid="{F70B28CB-B69E-44BF-9DE6-E7D0BAB7E24B}" uniqueName="11" name="isConsumable - System.Boolean" queryTableFieldId="11"/>
    <tableColumn id="12" xr3:uid="{2EDF0F20-20CC-4216-916D-BF82C7966380}" uniqueName="12" name="cooldown - System.Single" queryTableFieldId="12"/>
    <tableColumn id="13" xr3:uid="{2AD88CC4-13CB-46AA-9066-15D60A9DE5E5}" uniqueName="13" name="isStackable - System.Boolean" queryTableFieldId="13"/>
    <tableColumn id="14" xr3:uid="{FD78170B-8063-445A-9BFD-A6FB23B76B26}" uniqueName="14" name="maxStack - System.Int32" queryTableFieldId="14"/>
    <tableColumn id="15" xr3:uid="{7DD973A9-2892-4C98-AC49-527B6D4CC5AB}" uniqueName="15" name="buildCost - System.Int32" queryTableFieldId="15"/>
    <tableColumn id="16" xr3:uid="{7541E298-4D5B-40FD-BB9B-90B910CB6450}" uniqueName="16" name="timeToBuild - System.Single" queryTableFieldId="16"/>
    <tableColumn id="17" xr3:uid="{4D9BBE40-FB94-4B34-8918-6CCD33C00B13}" uniqueName="17" name="uniqueID - System.String" queryTableFieldId="17" dataDxfId="69"/>
    <tableColumn id="18" xr3:uid="{72C27ADE-FD11-4ADE-8B72-43346B72A40C}" uniqueName="18" name="Column1" queryTableFieldId="18" dataDxfId="6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DC0272-CE4B-4471-8577-0046409652DD}" name="ArmourPickupRecipe" displayName="ArmourPickupRecipe" ref="A1:R2" tableType="queryTable" totalsRowShown="0">
  <autoFilter ref="A1:R2" xr:uid="{BEDC0272-CE4B-4471-8577-0046409652DD}"/>
  <tableColumns count="18">
    <tableColumn id="1" xr3:uid="{19AD3837-C534-42A4-B57D-D57BC9BD162A}" uniqueName="1" name="Class" queryTableFieldId="1" dataDxfId="67"/>
    <tableColumn id="2" xr3:uid="{D087CF95-1FA6-4200-81D5-E72EC14C83A1}" uniqueName="2" name="InstanceID" queryTableFieldId="2"/>
    <tableColumn id="3" xr3:uid="{6642B70A-0452-4482-89E8-21FA779DB213}" uniqueName="3" name=" Path" queryTableFieldId="3" dataDxfId="66"/>
    <tableColumn id="4" xr3:uid="{CEBD2E73-F4B1-4EB1-A8B1-82F6DFF414D8}" uniqueName="4" name="m_InventoryID - System.Int32" queryTableFieldId="4"/>
    <tableColumn id="5" xr3:uid="{1A17CEEA-626D-4B50-9378-71EE0C8E2FE9}" uniqueName="5" name="displayName - System.String" queryTableFieldId="5" dataDxfId="65"/>
    <tableColumn id="6" xr3:uid="{3FB03343-15EE-431D-86FD-A7CE5C470FA9}" uniqueName="6" name="description - System.String" queryTableFieldId="6" dataDxfId="64"/>
    <tableColumn id="7" xr3:uid="{05F7F61F-7696-4361-8232-5F0F45EC1348}" uniqueName="7" name="level - System.Int32" queryTableFieldId="7"/>
    <tableColumn id="8" xr3:uid="{71FD3FE5-D0BA-4E2A-9CF0-7CF2A158DFC0}" uniqueName="8" name="baseWeight - System.Single" queryTableFieldId="8"/>
    <tableColumn id="9" xr3:uid="{9E26AB46-CD0D-4575-BE76-24437C52D9D1}" uniqueName="9" name="buyCost - System.Int32" queryTableFieldId="9"/>
    <tableColumn id="10" xr3:uid="{FC0E05A2-5E12-4926-99B6-F0F95AA3B884}" uniqueName="10" name="isPowerUp - System.Boolean" queryTableFieldId="10"/>
    <tableColumn id="11" xr3:uid="{BD57FBA3-C8ED-449B-B936-07B017DA5364}" uniqueName="11" name="isConsumable - System.Boolean" queryTableFieldId="11"/>
    <tableColumn id="12" xr3:uid="{2A86186E-6B9A-4BF0-8C68-E5FD919C2294}" uniqueName="12" name="cooldown - System.Single" queryTableFieldId="12"/>
    <tableColumn id="13" xr3:uid="{7167714B-729B-4DA6-8ED6-288A26BDA909}" uniqueName="13" name="isStackable - System.Boolean" queryTableFieldId="13"/>
    <tableColumn id="14" xr3:uid="{3AD8E0C3-8CC8-44B1-B605-B0B60427E9E2}" uniqueName="14" name="maxStack - System.Int32" queryTableFieldId="14"/>
    <tableColumn id="15" xr3:uid="{F8DB805F-DB7E-4156-9AC4-277E8AA26BF5}" uniqueName="15" name="buildCost - System.Int32" queryTableFieldId="15"/>
    <tableColumn id="16" xr3:uid="{70AA273C-F701-4F17-9A5F-7109C45BD21E}" uniqueName="16" name="timeToBuild - System.Single" queryTableFieldId="16"/>
    <tableColumn id="17" xr3:uid="{087DBC54-2AA7-4398-8805-D1BDF531EC79}" uniqueName="17" name="uniqueID - System.String" queryTableFieldId="17" dataDxfId="63"/>
    <tableColumn id="18" xr3:uid="{FE2C0598-F125-4294-AB38-D53F9E1CCCA6}" uniqueName="18" name="Column1" queryTableFieldId="18" dataDxfId="6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DCCAE9-11DF-4D86-BA90-198D61D6C993}" name="HealthPickupRecipe" displayName="HealthPickupRecipe" ref="A1:Q5" tableType="queryTable" totalsRowShown="0">
  <autoFilter ref="A1:Q5" xr:uid="{DEDCCAE9-11DF-4D86-BA90-198D61D6C993}"/>
  <tableColumns count="17">
    <tableColumn id="1" xr3:uid="{F8F87E86-8DE4-40A0-997A-86A7E961B51D}" uniqueName="1" name="Class" queryTableFieldId="1" dataDxfId="61"/>
    <tableColumn id="2" xr3:uid="{EBF08F65-93CC-4FA1-AA1D-DF6404D50DEA}" uniqueName="2" name="InstanceID" queryTableFieldId="2"/>
    <tableColumn id="3" xr3:uid="{705ED4CD-9C07-4D41-BA00-D7666B3DB398}" uniqueName="3" name=" Path" queryTableFieldId="3" dataDxfId="60"/>
    <tableColumn id="4" xr3:uid="{9E31CAC7-B14A-4408-B7ED-3F8BA96744FC}" uniqueName="4" name="displayName - System.String" queryTableFieldId="4" dataDxfId="59"/>
    <tableColumn id="5" xr3:uid="{02B3A1EC-A546-42CB-9DFC-206682C8F859}" uniqueName="5" name="description - System.String" queryTableFieldId="5" dataDxfId="58"/>
    <tableColumn id="6" xr3:uid="{3D414CB2-C608-4BB1-AE8C-7D73D86A3B76}" uniqueName="6" name="level - System.Int32" queryTableFieldId="6"/>
    <tableColumn id="7" xr3:uid="{DAF5216D-6127-4A47-8883-0D46F40B7F25}" uniqueName="7" name="baseWeight - System.Single" queryTableFieldId="7"/>
    <tableColumn id="8" xr3:uid="{6B07E4E9-05C7-4101-A1D8-EA08F8E4C6A3}" uniqueName="8" name="buyCost - System.Int32" queryTableFieldId="8"/>
    <tableColumn id="9" xr3:uid="{8742B3E4-1988-4BC0-A97E-48C974AE690C}" uniqueName="9" name="isPowerUp - System.Boolean" queryTableFieldId="9"/>
    <tableColumn id="10" xr3:uid="{B874FC36-56E8-4D1B-8490-ACC2A86A92C7}" uniqueName="10" name="isConsumable - System.Boolean" queryTableFieldId="10"/>
    <tableColumn id="11" xr3:uid="{C44E00C5-D2E8-4231-9813-BF74A8704761}" uniqueName="11" name="cooldown - System.Single" queryTableFieldId="11"/>
    <tableColumn id="12" xr3:uid="{8838B506-4902-436F-8EFD-CB4540FD6AD7}" uniqueName="12" name="isStackable - System.Boolean" queryTableFieldId="12"/>
    <tableColumn id="13" xr3:uid="{A2661C20-0CC3-49D2-A382-EEA15757CA73}" uniqueName="13" name="maxStack - System.Int32" queryTableFieldId="13"/>
    <tableColumn id="14" xr3:uid="{DD4662C8-7BC5-451C-AF27-000EB6DD8DCD}" uniqueName="14" name="buildCost - System.Int32" queryTableFieldId="14"/>
    <tableColumn id="15" xr3:uid="{5DE9EB58-7337-4D30-94C7-47CDD352D299}" uniqueName="15" name="timeToBuild - System.Single" queryTableFieldId="15"/>
    <tableColumn id="16" xr3:uid="{48BF6581-60E4-40C8-8E42-3EF8A4BEAC28}" uniqueName="16" name="uniqueID - System.String" queryTableFieldId="16" dataDxfId="57"/>
    <tableColumn id="17" xr3:uid="{C8AD865D-61AA-4DFA-BDCE-60AD1EBB1D66}" uniqueName="17" name="Column1" queryTableFieldId="17" dataDxfId="5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AB5EAE5-FA12-4776-A860-6814B6920AC6}" name="MagnetStatRecipe" displayName="MagnetStatRecipe" ref="A1:S3" tableType="queryTable" totalsRowShown="0">
  <autoFilter ref="A1:S3" xr:uid="{EAB5EAE5-FA12-4776-A860-6814B6920AC6}"/>
  <tableColumns count="19">
    <tableColumn id="1" xr3:uid="{F6E745BB-33E7-4CB9-BDB7-6488B4BB0DB0}" uniqueName="1" name="Class" queryTableFieldId="1" dataDxfId="55"/>
    <tableColumn id="2" xr3:uid="{E7EA1CD6-2D12-44FC-BE48-A239424F0B81}" uniqueName="2" name="InstanceID" queryTableFieldId="2"/>
    <tableColumn id="3" xr3:uid="{93F2C946-B611-4626-8E93-C87D9BE00241}" uniqueName="3" name=" Path" queryTableFieldId="3" dataDxfId="54"/>
    <tableColumn id="4" xr3:uid="{663F4AAF-030B-49A7-9292-F5701467AA5A}" uniqueName="4" name="rangeMultiplier - System.Single" queryTableFieldId="4"/>
    <tableColumn id="5" xr3:uid="{49CBB840-392C-4B92-B601-8C106AC755C1}" uniqueName="5" name="strengthMultiplier - System.Single" queryTableFieldId="5"/>
    <tableColumn id="6" xr3:uid="{11376C2F-EFCC-4F28-A6BB-8C2EEC6E71B6}" uniqueName="6" name="displayName - System.String" queryTableFieldId="6" dataDxfId="53"/>
    <tableColumn id="7" xr3:uid="{987C2399-CC90-411B-BFCD-72CCCDD4AA0C}" uniqueName="7" name="description - System.String" queryTableFieldId="7" dataDxfId="52"/>
    <tableColumn id="8" xr3:uid="{DE2C93F4-557A-4AA7-9213-7116F7806294}" uniqueName="8" name="level - System.Int32" queryTableFieldId="8"/>
    <tableColumn id="9" xr3:uid="{891EED86-2825-4318-8AB6-6C0213FF9983}" uniqueName="9" name="baseWeight - System.Single" queryTableFieldId="9"/>
    <tableColumn id="10" xr3:uid="{E4221B19-E94B-4127-AABD-BEE24DAFF225}" uniqueName="10" name="buyCost - System.Int32" queryTableFieldId="10"/>
    <tableColumn id="11" xr3:uid="{2615851E-CD14-4AAC-9D1C-F3826AAD5F1E}" uniqueName="11" name="isPowerUp - System.Boolean" queryTableFieldId="11"/>
    <tableColumn id="12" xr3:uid="{3E782718-3367-4720-A981-1F8300D9D4C9}" uniqueName="12" name="isConsumable - System.Boolean" queryTableFieldId="12"/>
    <tableColumn id="13" xr3:uid="{818569FE-3CFF-4AEA-8849-7C290BF16C46}" uniqueName="13" name="cooldown - System.Single" queryTableFieldId="13"/>
    <tableColumn id="14" xr3:uid="{903A080F-D9CD-4A6C-AF66-D82C8E17FC9C}" uniqueName="14" name="isStackable - System.Boolean" queryTableFieldId="14"/>
    <tableColumn id="15" xr3:uid="{EB130F73-7CD4-4623-94E9-F846F8A586D7}" uniqueName="15" name="maxStack - System.Int32" queryTableFieldId="15"/>
    <tableColumn id="16" xr3:uid="{0A3534FD-C751-493C-95E5-95A7AC4616D2}" uniqueName="16" name="buildCost - System.Int32" queryTableFieldId="16"/>
    <tableColumn id="17" xr3:uid="{EE335F4A-6BCE-4DEF-AAB5-0B9BCC5C9448}" uniqueName="17" name="timeToBuild - System.Single" queryTableFieldId="17"/>
    <tableColumn id="18" xr3:uid="{191CC366-F31C-40DC-A604-1FE99D08DCE6}" uniqueName="18" name="uniqueID - System.String" queryTableFieldId="18" dataDxfId="51"/>
    <tableColumn id="19" xr3:uid="{A0008978-5CB0-4465-8330-19448FE034FE}" uniqueName="19" name="Column1" queryTableFieldId="19" dataDxfId="5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0C7F645-1C87-40F9-9F38-BCAC2F48D46C}" name="MaxHealthIncreaseRecipe" displayName="MaxHealthIncreaseRecipe" ref="A1:R2" tableType="queryTable" totalsRowShown="0">
  <autoFilter ref="A1:R2" xr:uid="{50C7F645-1C87-40F9-9F38-BCAC2F48D46C}"/>
  <tableColumns count="18">
    <tableColumn id="1" xr3:uid="{5E1FE957-ACE8-4445-93BD-A2675E4331FD}" uniqueName="1" name="Class" queryTableFieldId="1" dataDxfId="49"/>
    <tableColumn id="2" xr3:uid="{2EC5490B-E578-4E5B-8C4E-6AEE91FE4C98}" uniqueName="2" name="InstanceID" queryTableFieldId="2"/>
    <tableColumn id="3" xr3:uid="{2F3D1C24-2CED-4E63-9C87-070DF6E53917}" uniqueName="3" name=" Path" queryTableFieldId="3" dataDxfId="48"/>
    <tableColumn id="4" xr3:uid="{F653A4B6-9B36-416E-958D-9126F3B5E31C}" uniqueName="4" name="AdditionalMaxHealth - System.Int32" queryTableFieldId="4"/>
    <tableColumn id="5" xr3:uid="{34E08BDF-926C-44A0-BE89-0791EEFBBB9E}" uniqueName="5" name="displayName - System.String" queryTableFieldId="5" dataDxfId="47"/>
    <tableColumn id="6" xr3:uid="{09100D54-60AE-4799-8077-BB045DE3092B}" uniqueName="6" name="description - System.String" queryTableFieldId="6" dataDxfId="46"/>
    <tableColumn id="7" xr3:uid="{BB93B78E-CC81-4CB3-93A0-F2D8E212E3AC}" uniqueName="7" name="level - System.Int32" queryTableFieldId="7"/>
    <tableColumn id="8" xr3:uid="{B0231584-C6BE-47DC-B190-324E71C4AFA9}" uniqueName="8" name="baseWeight - System.Single" queryTableFieldId="8"/>
    <tableColumn id="9" xr3:uid="{6ADBB6B4-1163-408C-8BB1-9E6FCA472054}" uniqueName="9" name="buyCost - System.Int32" queryTableFieldId="9"/>
    <tableColumn id="10" xr3:uid="{BA429F43-FD24-4168-915B-19595E23DE2E}" uniqueName="10" name="isPowerUp - System.Boolean" queryTableFieldId="10"/>
    <tableColumn id="11" xr3:uid="{EF04DC43-026F-4D98-9327-17694AA55B66}" uniqueName="11" name="isConsumable - System.Boolean" queryTableFieldId="11"/>
    <tableColumn id="12" xr3:uid="{C6CD4B4E-4248-4615-9057-A9ACF2D9C39E}" uniqueName="12" name="cooldown - System.Single" queryTableFieldId="12"/>
    <tableColumn id="13" xr3:uid="{F2624F39-B231-4472-8C72-2589D3BDEC75}" uniqueName="13" name="isStackable - System.Boolean" queryTableFieldId="13"/>
    <tableColumn id="14" xr3:uid="{68166B84-B68A-4D08-8FE1-08A878B698AD}" uniqueName="14" name="maxStack - System.Int32" queryTableFieldId="14"/>
    <tableColumn id="15" xr3:uid="{F562B8A9-2257-4D4B-A0E0-8ADC9B0CB2E7}" uniqueName="15" name="buildCost - System.Int32" queryTableFieldId="15"/>
    <tableColumn id="16" xr3:uid="{0407917F-AEF1-47DE-A0AD-A8C700D8502B}" uniqueName="16" name="timeToBuild - System.Single" queryTableFieldId="16"/>
    <tableColumn id="17" xr3:uid="{C3BDA9CD-5531-468A-B9EE-1CAF9CE85255}" uniqueName="17" name="uniqueID - System.String" queryTableFieldId="17" dataDxfId="45"/>
    <tableColumn id="18" xr3:uid="{7F638C84-8B27-4BDB-B313-5B6BD1383B85}" uniqueName="18" name="Column1" queryTableFieldId="18" dataDxfId="4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7221BE1-DECB-455D-ACE4-6A7D763F6225}" name="MovementRecipe" displayName="MovementRecipe" ref="A1:U4" tableType="queryTable" totalsRowShown="0">
  <autoFilter ref="A1:U4" xr:uid="{47221BE1-DECB-455D-ACE4-6A7D763F6225}"/>
  <tableColumns count="21">
    <tableColumn id="1" xr3:uid="{C30A3251-5307-4A22-BDBB-68166A698384}" uniqueName="1" name="Class" queryTableFieldId="1" dataDxfId="43"/>
    <tableColumn id="2" xr3:uid="{983C9884-C79A-49D8-AC38-D2DB0CBAA0B7}" uniqueName="2" name="InstanceID" queryTableFieldId="2"/>
    <tableColumn id="3" xr3:uid="{35E694D0-EFFF-40CE-A3D0-E481A2A68D2D}" uniqueName="3" name=" Path" queryTableFieldId="3" dataDxfId="42"/>
    <tableColumn id="4" xr3:uid="{370DFD3B-B6FF-4A37-B4E8-3F0403BB57FB}" uniqueName="4" name="statName - System.String" queryTableFieldId="4" dataDxfId="41"/>
    <tableColumn id="5" xr3:uid="{C90BA9B5-553A-460C-880C-B508BD7B0106}" uniqueName="5" name="additionalMultiplier - System.Single" queryTableFieldId="5"/>
    <tableColumn id="6" xr3:uid="{86AB9908-4553-479B-883B-A40B53C7F455}" uniqueName="6" name="additionalPreMultiplyAdd - System.Single" queryTableFieldId="6"/>
    <tableColumn id="7" xr3:uid="{EBFC1440-0F22-444A-994B-4C99135BC904}" uniqueName="7" name="additionalPostMultiplyAdd - System.Single" queryTableFieldId="7"/>
    <tableColumn id="8" xr3:uid="{77F04F03-A5E4-4C76-AE39-084278489E2D}" uniqueName="8" name="displayName - System.String" queryTableFieldId="8" dataDxfId="40"/>
    <tableColumn id="9" xr3:uid="{021C1216-7605-477E-A751-B161C6B11222}" uniqueName="9" name="description - System.String" queryTableFieldId="9" dataDxfId="39"/>
    <tableColumn id="10" xr3:uid="{AAE4B7A0-796B-4457-BF31-5142497D8152}" uniqueName="10" name="level - System.Int32" queryTableFieldId="10"/>
    <tableColumn id="11" xr3:uid="{87D530AA-6A15-44A8-8997-E350C6DEA7D5}" uniqueName="11" name="baseWeight - System.Single" queryTableFieldId="11"/>
    <tableColumn id="12" xr3:uid="{704765E9-39EA-4262-8620-E9A48F9788FA}" uniqueName="12" name="buyCost - System.Int32" queryTableFieldId="12"/>
    <tableColumn id="13" xr3:uid="{7EE2D85A-F1CC-4304-A282-E54195DC15EC}" uniqueName="13" name="isPowerUp - System.Boolean" queryTableFieldId="13"/>
    <tableColumn id="14" xr3:uid="{901CC6E2-800B-40B1-B1A1-2B8E9550EE0A}" uniqueName="14" name="isConsumable - System.Boolean" queryTableFieldId="14"/>
    <tableColumn id="15" xr3:uid="{B82119BC-FE57-41AA-AFE8-6E7CC630573C}" uniqueName="15" name="cooldown - System.Single" queryTableFieldId="15"/>
    <tableColumn id="16" xr3:uid="{4029BBC3-DC22-49A7-A999-A46949AFF7F2}" uniqueName="16" name="isStackable - System.Boolean" queryTableFieldId="16"/>
    <tableColumn id="17" xr3:uid="{0021A3B8-CE86-4C04-B362-C81590EE8BF1}" uniqueName="17" name="maxStack - System.Int32" queryTableFieldId="17"/>
    <tableColumn id="18" xr3:uid="{006948A4-A51F-4156-A5A2-1C6588EC0B39}" uniqueName="18" name="buildCost - System.Int32" queryTableFieldId="18"/>
    <tableColumn id="19" xr3:uid="{7A523323-371E-4D05-A828-31B7B2660EC6}" uniqueName="19" name="timeToBuild - System.Single" queryTableFieldId="19"/>
    <tableColumn id="20" xr3:uid="{501F3EE0-695A-47B8-8A54-5BE0173AFB6F}" uniqueName="20" name="uniqueID - System.String" queryTableFieldId="20" dataDxfId="38"/>
    <tableColumn id="21" xr3:uid="{C6DFF077-515A-4CAE-84A3-10882AF5A1BA}" uniqueName="21" name="Column1" queryTableFieldId="21" dataDxfId="3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3FFBE74-A704-4F01-B011-B77C931BDB1F}" name="PassiveItemPickupRecipe" displayName="PassiveItemPickupRecipe" ref="A1:Q2" tableType="queryTable" totalsRowShown="0">
  <autoFilter ref="A1:Q2" xr:uid="{A3FFBE74-A704-4F01-B011-B77C931BDB1F}"/>
  <tableColumns count="17">
    <tableColumn id="1" xr3:uid="{9A4F4466-2A93-4570-AA6D-7DD2FC04C5C5}" uniqueName="1" name="Class" queryTableFieldId="1" dataDxfId="36"/>
    <tableColumn id="2" xr3:uid="{6A2F7651-8DC0-4EE4-9CCB-678CE2E8EB33}" uniqueName="2" name="InstanceID" queryTableFieldId="2"/>
    <tableColumn id="3" xr3:uid="{0C8834FD-9978-4EE5-87BB-EBA8DBEFA10E}" uniqueName="3" name=" Path" queryTableFieldId="3" dataDxfId="35"/>
    <tableColumn id="4" xr3:uid="{7122BD08-ED6E-440C-9B42-DC6640103D39}" uniqueName="4" name="displayName - System.String" queryTableFieldId="4" dataDxfId="34"/>
    <tableColumn id="5" xr3:uid="{A8353D98-64F3-4255-8239-55A35C340AE6}" uniqueName="5" name="description - System.String" queryTableFieldId="5" dataDxfId="33"/>
    <tableColumn id="6" xr3:uid="{A4E820FE-E22A-45F5-B64B-59E1E9503969}" uniqueName="6" name="level - System.Int32" queryTableFieldId="6"/>
    <tableColumn id="7" xr3:uid="{6AED6FE0-A877-46A4-B864-586A673277D8}" uniqueName="7" name="baseWeight - System.Single" queryTableFieldId="7"/>
    <tableColumn id="8" xr3:uid="{A929C384-026E-4A7C-A2BD-585CF484C1E8}" uniqueName="8" name="buyCost - System.Int32" queryTableFieldId="8"/>
    <tableColumn id="9" xr3:uid="{0B2B2ACF-A547-45BC-8703-0ABD60993D1F}" uniqueName="9" name="isPowerUp - System.Boolean" queryTableFieldId="9"/>
    <tableColumn id="10" xr3:uid="{AB5FCB37-989E-4C87-8A5E-CB2C91B65F21}" uniqueName="10" name="isConsumable - System.Boolean" queryTableFieldId="10"/>
    <tableColumn id="11" xr3:uid="{0C4DC65C-16F3-4DA1-A8CB-EF5A60351636}" uniqueName="11" name="cooldown - System.Single" queryTableFieldId="11"/>
    <tableColumn id="12" xr3:uid="{4088F6C8-EC4A-40A1-8BA4-352E51D4FE4A}" uniqueName="12" name="isStackable - System.Boolean" queryTableFieldId="12"/>
    <tableColumn id="13" xr3:uid="{373B323F-3BF3-4234-9359-9849E5E3D259}" uniqueName="13" name="maxStack - System.Int32" queryTableFieldId="13"/>
    <tableColumn id="14" xr3:uid="{DA7C2BD0-A92F-4109-906E-2601C12775FA}" uniqueName="14" name="buildCost - System.Int32" queryTableFieldId="14"/>
    <tableColumn id="15" xr3:uid="{32EE2087-0EA5-48B2-89E4-35FCB19B0894}" uniqueName="15" name="timeToBuild - System.Single" queryTableFieldId="15"/>
    <tableColumn id="16" xr3:uid="{D2027139-A9E7-486C-B22B-DB4064CEE384}" uniqueName="16" name="uniqueID - System.String" queryTableFieldId="16" dataDxfId="32"/>
    <tableColumn id="17" xr3:uid="{18032F47-35FC-40BB-AE86-CD143A5CCD35}" uniqueName="17" name="Column1" queryTableFieldId="17" dataDxfId="3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75BF6-521C-4B74-BC03-D40EE0320C9C}">
  <dimension ref="A1:L29"/>
  <sheetViews>
    <sheetView tabSelected="1" workbookViewId="0">
      <selection activeCell="L13" sqref="L13"/>
    </sheetView>
  </sheetViews>
  <sheetFormatPr defaultRowHeight="15" x14ac:dyDescent="0.25"/>
  <cols>
    <col min="1" max="1" width="51.28515625" customWidth="1"/>
    <col min="2" max="2" width="8.5703125" customWidth="1"/>
  </cols>
  <sheetData>
    <row r="1" spans="1:12" s="4" customFormat="1" ht="30.75" customHeight="1" x14ac:dyDescent="0.25">
      <c r="A1" s="4" t="s">
        <v>185</v>
      </c>
      <c r="B1" s="4" t="s">
        <v>195</v>
      </c>
      <c r="C1" s="4" t="s">
        <v>207</v>
      </c>
      <c r="D1" s="4" t="s">
        <v>209</v>
      </c>
      <c r="E1" s="4" t="s">
        <v>208</v>
      </c>
      <c r="F1" s="4" t="s">
        <v>204</v>
      </c>
      <c r="G1" s="4" t="s">
        <v>205</v>
      </c>
      <c r="H1" s="4" t="s">
        <v>206</v>
      </c>
    </row>
    <row r="2" spans="1:12" x14ac:dyDescent="0.25">
      <c r="A2" t="s">
        <v>182</v>
      </c>
      <c r="B2">
        <f>ROWS(AmmoPickupRecipe[])</f>
        <v>8</v>
      </c>
      <c r="C2">
        <f>MIN(AmmoPickupRecipe[level - System.Int32])</f>
        <v>0</v>
      </c>
      <c r="D2">
        <f>MAX(AmmoPickupRecipe[level - System.Int32])</f>
        <v>8</v>
      </c>
      <c r="E2">
        <f>AVERAGEA(AmmoPickupRecipe[level - System.Int32])</f>
        <v>4.25</v>
      </c>
      <c r="F2">
        <f>MIN(AmmoPickupRecipe[buyCost - System.Int32])</f>
        <v>50</v>
      </c>
      <c r="G2">
        <f>MAX(AmmoPickupRecipe[buyCost - System.Int32])</f>
        <v>400</v>
      </c>
      <c r="H2" s="5">
        <f>AVERAGEA(AmmoPickupRecipe[buyCost - System.Int32])</f>
        <v>143.75</v>
      </c>
    </row>
    <row r="3" spans="1:12" x14ac:dyDescent="0.25">
      <c r="A3" t="s">
        <v>183</v>
      </c>
      <c r="B3">
        <f>ROWS(AmmunitionDamageMultiplierRecipe[])</f>
        <v>4</v>
      </c>
      <c r="C3">
        <f>MIN(AmmunitionDamageMultiplierRecipe[level - System.Int32])</f>
        <v>2</v>
      </c>
      <c r="D3">
        <f>MAX(AmmunitionDamageMultiplierRecipe[level - System.Int32])</f>
        <v>9</v>
      </c>
      <c r="E3">
        <f>AVERAGEA(AmmunitionDamageMultiplierRecipe[level - System.Int32])</f>
        <v>4.75</v>
      </c>
      <c r="F3">
        <f>MIN(AmmunitionDamageMultiplierRecipe[buyCost - System.Int32])</f>
        <v>400</v>
      </c>
      <c r="G3">
        <f>MAX(AmmunitionDamageMultiplierRecipe[buyCost - System.Int32])</f>
        <v>600</v>
      </c>
      <c r="H3" s="5">
        <f>AVERAGEA(AmmunitionDamageMultiplierRecipe[buyCost - System.Int32])</f>
        <v>487.5</v>
      </c>
    </row>
    <row r="4" spans="1:12" x14ac:dyDescent="0.25">
      <c r="A4" t="s">
        <v>184</v>
      </c>
      <c r="B4">
        <f>ROWS(ArmourPickupRecipe[])</f>
        <v>1</v>
      </c>
      <c r="C4">
        <f>MIN(ArmourPickupRecipe[level - System.Int32])</f>
        <v>2</v>
      </c>
      <c r="D4">
        <f>MAX(ArmourPickupRecipe[level - System.Int32])</f>
        <v>2</v>
      </c>
      <c r="E4">
        <f>AVERAGEA(ArmourPickupRecipe[level - System.Int32])</f>
        <v>2</v>
      </c>
      <c r="F4">
        <f>MIN(ArmourPickupRecipe[buyCost - System.Int32])</f>
        <v>500</v>
      </c>
      <c r="G4">
        <f>MAX(ArmourPickupRecipe[buyCost - System.Int32])</f>
        <v>500</v>
      </c>
      <c r="H4" s="5">
        <f>AVERAGEA(ArmourPickupRecipe[buyCost - System.Int32])</f>
        <v>500</v>
      </c>
    </row>
    <row r="5" spans="1:12" x14ac:dyDescent="0.25">
      <c r="A5" t="s">
        <v>187</v>
      </c>
      <c r="B5">
        <f>ROWS(HealthPickupRecipe[])</f>
        <v>4</v>
      </c>
      <c r="C5">
        <f>MIN(HealthPickupRecipe[level - System.Int32])</f>
        <v>1</v>
      </c>
      <c r="D5">
        <f>MAX(HealthPickupRecipe[level - System.Int32])</f>
        <v>7</v>
      </c>
      <c r="E5">
        <f>AVERAGEA(HealthPickupRecipe[level - System.Int32])</f>
        <v>4</v>
      </c>
      <c r="F5">
        <f>MIN(HealthPickupRecipe[buyCost - System.Int32])</f>
        <v>30</v>
      </c>
      <c r="G5">
        <f>MAX(HealthPickupRecipe[buyCost - System.Int32])</f>
        <v>300</v>
      </c>
      <c r="H5" s="5">
        <f>AVERAGEA(HealthPickupRecipe[buyCost - System.Int32])</f>
        <v>138.75</v>
      </c>
    </row>
    <row r="6" spans="1:12" x14ac:dyDescent="0.25">
      <c r="A6" t="s">
        <v>188</v>
      </c>
      <c r="B6">
        <f>ROWS(MagnetStatRecipe[])</f>
        <v>2</v>
      </c>
      <c r="C6">
        <f>MIN(MagnetStatRecipe[level - System.Int32])</f>
        <v>2</v>
      </c>
      <c r="D6">
        <f>MAX(MagnetStatRecipe[level - System.Int32])</f>
        <v>6</v>
      </c>
      <c r="E6">
        <f>AVERAGEA(MagnetStatRecipe[level - System.Int32])</f>
        <v>4</v>
      </c>
      <c r="F6">
        <f>MIN(MagnetStatRecipe[buyCost - System.Int32])</f>
        <v>200</v>
      </c>
      <c r="G6">
        <f>MAX(MagnetStatRecipe[buyCost - System.Int32])</f>
        <v>300</v>
      </c>
      <c r="H6" s="5">
        <f>AVERAGEA(MagnetStatRecipe[buyCost - System.Int32])</f>
        <v>250</v>
      </c>
    </row>
    <row r="7" spans="1:12" x14ac:dyDescent="0.25">
      <c r="A7" t="s">
        <v>189</v>
      </c>
      <c r="B7">
        <f>ROWS(MaxHealthIncreaseRecipe[])</f>
        <v>1</v>
      </c>
      <c r="C7">
        <f>MIN(MaxHealthIncreaseRecipe[level - System.Int32])</f>
        <v>5</v>
      </c>
      <c r="D7">
        <f>MAX(MaxHealthIncreaseRecipe[level - System.Int32])</f>
        <v>5</v>
      </c>
      <c r="E7">
        <f>AVERAGEA(MaxHealthIncreaseRecipe[level - System.Int32])</f>
        <v>5</v>
      </c>
      <c r="F7">
        <f>MIN(MaxHealthIncreaseRecipe[buyCost - System.Int32])</f>
        <v>750</v>
      </c>
      <c r="G7">
        <f>MAX(MaxHealthIncreaseRecipe[buyCost - System.Int32])</f>
        <v>750</v>
      </c>
      <c r="H7" s="5">
        <f>AVERAGEA(MaxHealthIncreaseRecipe[buyCost - System.Int32])</f>
        <v>750</v>
      </c>
    </row>
    <row r="8" spans="1:12" x14ac:dyDescent="0.25">
      <c r="A8" t="s">
        <v>190</v>
      </c>
      <c r="B8">
        <f>ROWS(MovementRecipe[])</f>
        <v>3</v>
      </c>
      <c r="C8">
        <f>MIN(MovementRecipe[level - System.Int32])</f>
        <v>2</v>
      </c>
      <c r="D8">
        <f>MAX(MovementRecipe[level - System.Int32])</f>
        <v>4</v>
      </c>
      <c r="E8">
        <f>AVERAGEA(MovementRecipe[level - System.Int32])</f>
        <v>3</v>
      </c>
      <c r="F8">
        <f>MIN(MovementRecipe[buyCost - System.Int32])</f>
        <v>250</v>
      </c>
      <c r="G8">
        <f>MAX(MovementRecipe[buyCost - System.Int32])</f>
        <v>500</v>
      </c>
      <c r="H8" s="5">
        <f>AVERAGEA(MovementRecipe[buyCost - System.Int32])</f>
        <v>416.66666666666669</v>
      </c>
    </row>
    <row r="9" spans="1:12" x14ac:dyDescent="0.25">
      <c r="A9" t="s">
        <v>191</v>
      </c>
      <c r="B9">
        <f>ROWS(PassiveItemPickupRecipe[])</f>
        <v>1</v>
      </c>
      <c r="C9">
        <f>MIN(PassiveItemPickupRecipe[level - System.Int32])</f>
        <v>4</v>
      </c>
      <c r="D9">
        <f>MAX(PassiveItemPickupRecipe[level - System.Int32])</f>
        <v>4</v>
      </c>
      <c r="E9">
        <f>AVERAGEA(PassiveItemPickupRecipe[level - System.Int32])</f>
        <v>4</v>
      </c>
      <c r="F9">
        <f>MIN(PassiveItemPickupRecipe[buyCost - System.Int32])</f>
        <v>1000</v>
      </c>
      <c r="G9">
        <f>MAX(PassiveItemPickupRecipe[buyCost - System.Int32])</f>
        <v>1000</v>
      </c>
      <c r="H9" s="5">
        <f>AVERAGEA(PassiveItemPickupRecipe[buyCost - System.Int32])</f>
        <v>1000</v>
      </c>
    </row>
    <row r="10" spans="1:12" x14ac:dyDescent="0.25">
      <c r="A10" t="s">
        <v>203</v>
      </c>
      <c r="B10">
        <f>ROWS(PassiveItemStatRecipe[])</f>
        <v>2</v>
      </c>
      <c r="C10" s="1">
        <f>MIN(PassiveItemStatRecipe[level - System.Int32])</f>
        <v>5</v>
      </c>
      <c r="D10" s="1">
        <f>MAX(PassiveItemStatRecipe[level - System.Int32])</f>
        <v>7</v>
      </c>
      <c r="E10" s="1">
        <f>AVERAGEA(PassiveItemStatRecipe[level - System.Int32])</f>
        <v>6</v>
      </c>
      <c r="F10" s="1">
        <f>MIN(PassiveItemStatRecipe[buyCost - System.Int32])</f>
        <v>750</v>
      </c>
      <c r="G10" s="1">
        <f>MAX(PassiveItemStatRecipe[buyCost - System.Int32])</f>
        <v>750</v>
      </c>
      <c r="H10" s="5">
        <f>AVERAGEA(PassiveItemStatRecipe[buyCost - System.Int32])</f>
        <v>750</v>
      </c>
    </row>
    <row r="11" spans="1:12" x14ac:dyDescent="0.25">
      <c r="A11" t="s">
        <v>192</v>
      </c>
      <c r="B11">
        <f>ROWS(ShieldPickupRecipe[])</f>
        <v>1</v>
      </c>
      <c r="C11">
        <f>MIN(ShieldPickupRecipe[level - System.Int32])</f>
        <v>4</v>
      </c>
      <c r="D11">
        <f>MAX(ShieldPickupRecipe[level - System.Int32])</f>
        <v>4</v>
      </c>
      <c r="E11">
        <f>AVERAGEA(ShieldPickupRecipe[level - System.Int32])</f>
        <v>4</v>
      </c>
      <c r="F11">
        <f>MIN(ShieldPickupRecipe[buyCost - System.Int32])</f>
        <v>1000</v>
      </c>
      <c r="G11">
        <f>MAX(ShieldPickupRecipe[buyCost - System.Int32])</f>
        <v>1000</v>
      </c>
      <c r="H11" s="5">
        <f>AVERAGEA(ShieldPickupRecipe[buyCost - System.Int32])</f>
        <v>1000</v>
      </c>
    </row>
    <row r="12" spans="1:12" x14ac:dyDescent="0.25">
      <c r="A12" t="s">
        <v>193</v>
      </c>
      <c r="B12">
        <f>ROWS(ToolPickupRecipe[])</f>
        <v>1</v>
      </c>
      <c r="C12">
        <f>MIN(ToolPickupRecipe[level - System.Int32])</f>
        <v>6</v>
      </c>
      <c r="D12">
        <f>MAX(ToolPickupRecipe[level - System.Int32])</f>
        <v>6</v>
      </c>
      <c r="E12">
        <f>AVERAGEA(ToolPickupRecipe[level - System.Int32])</f>
        <v>6</v>
      </c>
      <c r="F12">
        <f>MIN(ToolPickupRecipe[buyCost - System.Int32])</f>
        <v>750</v>
      </c>
      <c r="G12">
        <f>MAX(ToolPickupRecipe[buyCost - System.Int32])</f>
        <v>750</v>
      </c>
      <c r="H12" s="5">
        <f>AVERAGEA(ToolPickupRecipe[buyCost - System.Int32])</f>
        <v>750</v>
      </c>
    </row>
    <row r="13" spans="1:12" x14ac:dyDescent="0.25">
      <c r="A13" t="s">
        <v>194</v>
      </c>
      <c r="B13">
        <f>ROWS(WeaponPickupRecipe[])</f>
        <v>5</v>
      </c>
      <c r="C13">
        <f>MIN(WeaponPickupRecipe[level - System.Int32])</f>
        <v>0</v>
      </c>
      <c r="D13">
        <f>MAX(WeaponPickupRecipe[level - System.Int32])</f>
        <v>6</v>
      </c>
      <c r="E13">
        <f>AVERAGEA(WeaponPickupRecipe[level - System.Int32])</f>
        <v>2.8</v>
      </c>
      <c r="F13">
        <f>MIN(WeaponPickupRecipe[buyCost - System.Int32])</f>
        <v>125</v>
      </c>
      <c r="G13">
        <f>MAX(WeaponPickupRecipe[buyCost - System.Int32])</f>
        <v>1000</v>
      </c>
      <c r="H13" s="5">
        <f>AVERAGEA(WeaponPickupRecipe[buyCost - System.Int32])</f>
        <v>445</v>
      </c>
    </row>
    <row r="14" spans="1:12" x14ac:dyDescent="0.25">
      <c r="A14" t="s">
        <v>196</v>
      </c>
      <c r="B14">
        <f>SUBTOTAL(109,Table15[Total Count])</f>
        <v>33</v>
      </c>
    </row>
    <row r="16" spans="1:12" ht="30" x14ac:dyDescent="0.25">
      <c r="A16" s="6" t="s">
        <v>185</v>
      </c>
      <c r="B16" s="7" t="s">
        <v>197</v>
      </c>
      <c r="C16" s="7" t="s">
        <v>198</v>
      </c>
      <c r="D16" s="9" t="s">
        <v>199</v>
      </c>
      <c r="E16" s="9" t="s">
        <v>200</v>
      </c>
      <c r="F16" s="9" t="s">
        <v>201</v>
      </c>
      <c r="G16" s="9" t="s">
        <v>202</v>
      </c>
      <c r="H16" s="9" t="s">
        <v>210</v>
      </c>
      <c r="I16" s="9" t="s">
        <v>211</v>
      </c>
      <c r="J16" s="9" t="s">
        <v>212</v>
      </c>
      <c r="K16" s="9" t="s">
        <v>218</v>
      </c>
      <c r="L16" s="9" t="s">
        <v>219</v>
      </c>
    </row>
    <row r="17" spans="1:12" x14ac:dyDescent="0.25">
      <c r="A17" s="2" t="s">
        <v>182</v>
      </c>
      <c r="B17" s="3">
        <f>COUNTIF(AmmoPickupRecipe[[level - System.Int32]:[level - System.Int32]], COLUMN() - 2)</f>
        <v>1</v>
      </c>
      <c r="C17" s="3">
        <f>COUNTIF(AmmoPickupRecipe[[level - System.Int32]:[level - System.Int32]], COLUMN() - 2)</f>
        <v>1</v>
      </c>
      <c r="D17" s="3">
        <f>COUNTIF(AmmoPickupRecipe[[level - System.Int32]:[level - System.Int32]], COLUMN() - 2)</f>
        <v>0</v>
      </c>
      <c r="E17" s="3">
        <f>COUNTIF(AmmoPickupRecipe[[level - System.Int32]:[level - System.Int32]], COLUMN() - 2)</f>
        <v>1</v>
      </c>
      <c r="F17" s="3">
        <f>COUNTIF(AmmoPickupRecipe[[level - System.Int32]:[level - System.Int32]], COLUMN() - 2)</f>
        <v>1</v>
      </c>
      <c r="G17" s="3">
        <f>COUNTIF(AmmoPickupRecipe[[level - System.Int32]:[level - System.Int32]], COLUMN() - 2)</f>
        <v>1</v>
      </c>
      <c r="H17" s="3">
        <f>COUNTIF(AmmoPickupRecipe[[level - System.Int32]:[level - System.Int32]], COLUMN() - 2)</f>
        <v>1</v>
      </c>
      <c r="I17" s="3">
        <f>COUNTIF(AmmoPickupRecipe[[level - System.Int32]:[level - System.Int32]], COLUMN() - 2)</f>
        <v>1</v>
      </c>
      <c r="J17" s="3">
        <f>COUNTIF(AmmoPickupRecipe[[level - System.Int32]:[level - System.Int32]], COLUMN() - 2)</f>
        <v>1</v>
      </c>
      <c r="K17" s="3">
        <f>COUNTIF(AmmoPickupRecipe[[level - System.Int32]:[level - System.Int32]], COLUMN() - 2)</f>
        <v>0</v>
      </c>
      <c r="L17" s="3">
        <f>COUNTIF(AmmoPickupRecipe[[level - System.Int32]:[level - System.Int32]], COLUMN() - 2)</f>
        <v>0</v>
      </c>
    </row>
    <row r="18" spans="1:12" x14ac:dyDescent="0.25">
      <c r="A18" s="2" t="s">
        <v>183</v>
      </c>
      <c r="B18" s="3">
        <f>COUNTIF(AmmunitionDamageMultiplierRecipe[[level - System.Int32]:[level - System.Int32]], COLUMN() - 2)</f>
        <v>0</v>
      </c>
      <c r="C18" s="3">
        <f>COUNTIF(AmmunitionDamageMultiplierRecipe[[level - System.Int32]:[level - System.Int32]], COLUMN() - 2)</f>
        <v>0</v>
      </c>
      <c r="D18" s="3">
        <f>COUNTIF(AmmunitionDamageMultiplierRecipe[[level - System.Int32]:[level - System.Int32]], COLUMN() - 2)</f>
        <v>1</v>
      </c>
      <c r="E18" s="3">
        <f>COUNTIF(AmmunitionDamageMultiplierRecipe[[level - System.Int32]:[level - System.Int32]], COLUMN() - 2)</f>
        <v>1</v>
      </c>
      <c r="F18" s="3">
        <f>COUNTIF(AmmunitionDamageMultiplierRecipe[[level - System.Int32]:[level - System.Int32]], COLUMN() - 2)</f>
        <v>0</v>
      </c>
      <c r="G18" s="3">
        <f>COUNTIF(AmmunitionDamageMultiplierRecipe[[level - System.Int32]:[level - System.Int32]], COLUMN() - 2)</f>
        <v>1</v>
      </c>
      <c r="H18" s="3">
        <f>COUNTIF(AmmunitionDamageMultiplierRecipe[[level - System.Int32]:[level - System.Int32]], COLUMN() - 2)</f>
        <v>0</v>
      </c>
      <c r="I18" s="3">
        <f>COUNTIF(AmmunitionDamageMultiplierRecipe[[level - System.Int32]:[level - System.Int32]], COLUMN() - 2)</f>
        <v>0</v>
      </c>
      <c r="J18" s="3">
        <f>COUNTIF(AmmunitionDamageMultiplierRecipe[[level - System.Int32]:[level - System.Int32]], COLUMN() - 2)</f>
        <v>0</v>
      </c>
      <c r="K18" s="3">
        <f>COUNTIF(AmmunitionDamageMultiplierRecipe[[level - System.Int32]:[level - System.Int32]], COLUMN() - 2)</f>
        <v>1</v>
      </c>
      <c r="L18" s="3">
        <f>COUNTIF(AmmunitionDamageMultiplierRecipe[[level - System.Int32]:[level - System.Int32]], COLUMN() - 2)</f>
        <v>0</v>
      </c>
    </row>
    <row r="19" spans="1:12" x14ac:dyDescent="0.25">
      <c r="A19" s="2" t="s">
        <v>184</v>
      </c>
      <c r="B19" s="3">
        <f>COUNTIF(ArmourPickupRecipe[[level - System.Int32]:[level - System.Int32]], COLUMN() - 2)</f>
        <v>0</v>
      </c>
      <c r="C19" s="3">
        <f>COUNTIF(ArmourPickupRecipe[[level - System.Int32]:[level - System.Int32]], COLUMN() - 2)</f>
        <v>0</v>
      </c>
      <c r="D19" s="3">
        <f>COUNTIF(ArmourPickupRecipe[[level - System.Int32]:[level - System.Int32]], COLUMN() - 2)</f>
        <v>1</v>
      </c>
      <c r="E19" s="3">
        <f>COUNTIF(ArmourPickupRecipe[[level - System.Int32]:[level - System.Int32]], COLUMN() - 2)</f>
        <v>0</v>
      </c>
      <c r="F19" s="3">
        <f>COUNTIF(ArmourPickupRecipe[[level - System.Int32]:[level - System.Int32]], COLUMN() - 2)</f>
        <v>0</v>
      </c>
      <c r="G19" s="3">
        <f>COUNTIF(ArmourPickupRecipe[[level - System.Int32]:[level - System.Int32]], COLUMN() - 2)</f>
        <v>0</v>
      </c>
      <c r="H19" s="3">
        <f>COUNTIF(ArmourPickupRecipe[[level - System.Int32]:[level - System.Int32]], COLUMN() - 2)</f>
        <v>0</v>
      </c>
      <c r="I19" s="3">
        <f>COUNTIF(ArmourPickupRecipe[[level - System.Int32]:[level - System.Int32]], COLUMN() - 2)</f>
        <v>0</v>
      </c>
      <c r="J19" s="3">
        <f>COUNTIF(ArmourPickupRecipe[[level - System.Int32]:[level - System.Int32]], COLUMN() - 2)</f>
        <v>0</v>
      </c>
      <c r="K19" s="3">
        <f>COUNTIF(ArmourPickupRecipe[[level - System.Int32]:[level - System.Int32]], COLUMN() - 2)</f>
        <v>0</v>
      </c>
      <c r="L19" s="3">
        <f>COUNTIF(ArmourPickupRecipe[[level - System.Int32]:[level - System.Int32]], COLUMN() - 2)</f>
        <v>0</v>
      </c>
    </row>
    <row r="20" spans="1:12" x14ac:dyDescent="0.25">
      <c r="A20" s="2" t="s">
        <v>187</v>
      </c>
      <c r="B20" s="3">
        <f>COUNTIF(HealthPickupRecipe[[level - System.Int32]:[level - System.Int32]], COLUMN() - 2)</f>
        <v>0</v>
      </c>
      <c r="C20" s="3">
        <f>COUNTIF(HealthPickupRecipe[[level - System.Int32]:[level - System.Int32]], COLUMN() - 2)</f>
        <v>1</v>
      </c>
      <c r="D20" s="3">
        <f>COUNTIF(HealthPickupRecipe[[level - System.Int32]:[level - System.Int32]], COLUMN() - 2)</f>
        <v>0</v>
      </c>
      <c r="E20" s="3">
        <f>COUNTIF(HealthPickupRecipe[[level - System.Int32]:[level - System.Int32]], COLUMN() - 2)</f>
        <v>1</v>
      </c>
      <c r="F20" s="3">
        <f>COUNTIF(HealthPickupRecipe[[level - System.Int32]:[level - System.Int32]], COLUMN() - 2)</f>
        <v>0</v>
      </c>
      <c r="G20" s="3">
        <f>COUNTIF(HealthPickupRecipe[[level - System.Int32]:[level - System.Int32]], COLUMN() - 2)</f>
        <v>1</v>
      </c>
      <c r="H20" s="3">
        <f>COUNTIF(HealthPickupRecipe[[level - System.Int32]:[level - System.Int32]], COLUMN() - 2)</f>
        <v>0</v>
      </c>
      <c r="I20" s="3">
        <f>COUNTIF(HealthPickupRecipe[[level - System.Int32]:[level - System.Int32]], COLUMN() - 2)</f>
        <v>1</v>
      </c>
      <c r="J20" s="3">
        <f>COUNTIF(HealthPickupRecipe[[level - System.Int32]:[level - System.Int32]], COLUMN() - 2)</f>
        <v>0</v>
      </c>
      <c r="K20" s="3">
        <f>COUNTIF(HealthPickupRecipe[[level - System.Int32]:[level - System.Int32]], COLUMN() - 2)</f>
        <v>0</v>
      </c>
      <c r="L20" s="3">
        <f>COUNTIF(HealthPickupRecipe[[level - System.Int32]:[level - System.Int32]], COLUMN() - 2)</f>
        <v>0</v>
      </c>
    </row>
    <row r="21" spans="1:12" x14ac:dyDescent="0.25">
      <c r="A21" s="2" t="s">
        <v>188</v>
      </c>
      <c r="B21" s="3">
        <f>COUNTIF(MagnetStatRecipe[[level - System.Int32]:[level - System.Int32]], COLUMN() - 2)</f>
        <v>0</v>
      </c>
      <c r="C21" s="3">
        <f>COUNTIF(MagnetStatRecipe[[level - System.Int32]:[level - System.Int32]], COLUMN() - 2)</f>
        <v>0</v>
      </c>
      <c r="D21" s="3">
        <f>COUNTIF(MagnetStatRecipe[[level - System.Int32]:[level - System.Int32]], COLUMN() - 2)</f>
        <v>1</v>
      </c>
      <c r="E21" s="3">
        <f>COUNTIF(MagnetStatRecipe[[level - System.Int32]:[level - System.Int32]], COLUMN() - 2)</f>
        <v>0</v>
      </c>
      <c r="F21" s="3">
        <f>COUNTIF(MagnetStatRecipe[[level - System.Int32]:[level - System.Int32]], COLUMN() - 2)</f>
        <v>0</v>
      </c>
      <c r="G21" s="3">
        <f>COUNTIF(MagnetStatRecipe[[level - System.Int32]:[level - System.Int32]], COLUMN() - 2)</f>
        <v>0</v>
      </c>
      <c r="H21" s="3">
        <f>COUNTIF(MagnetStatRecipe[[level - System.Int32]:[level - System.Int32]], COLUMN() - 2)</f>
        <v>1</v>
      </c>
      <c r="I21" s="3">
        <f>COUNTIF(MagnetStatRecipe[[level - System.Int32]:[level - System.Int32]], COLUMN() - 2)</f>
        <v>0</v>
      </c>
      <c r="J21" s="3">
        <f>COUNTIF(MagnetStatRecipe[[level - System.Int32]:[level - System.Int32]], COLUMN() - 2)</f>
        <v>0</v>
      </c>
      <c r="K21" s="3">
        <f>COUNTIF(MagnetStatRecipe[[level - System.Int32]:[level - System.Int32]], COLUMN() - 2)</f>
        <v>0</v>
      </c>
      <c r="L21" s="3">
        <f>COUNTIF(MagnetStatRecipe[[level - System.Int32]:[level - System.Int32]], COLUMN() - 2)</f>
        <v>0</v>
      </c>
    </row>
    <row r="22" spans="1:12" x14ac:dyDescent="0.25">
      <c r="A22" s="2" t="s">
        <v>189</v>
      </c>
      <c r="B22" s="3">
        <f>COUNTIF(MaxHealthIncreaseRecipe[[level - System.Int32]:[level - System.Int32]], COLUMN() - 2)</f>
        <v>0</v>
      </c>
      <c r="C22" s="3">
        <f>COUNTIF(MaxHealthIncreaseRecipe[[level - System.Int32]:[level - System.Int32]], COLUMN() - 2)</f>
        <v>0</v>
      </c>
      <c r="D22" s="3">
        <f>COUNTIF(MaxHealthIncreaseRecipe[[level - System.Int32]:[level - System.Int32]], COLUMN() - 2)</f>
        <v>0</v>
      </c>
      <c r="E22" s="3">
        <f>COUNTIF(MaxHealthIncreaseRecipe[[level - System.Int32]:[level - System.Int32]], COLUMN() - 2)</f>
        <v>0</v>
      </c>
      <c r="F22" s="3">
        <f>COUNTIF(MaxHealthIncreaseRecipe[[level - System.Int32]:[level - System.Int32]], COLUMN() - 2)</f>
        <v>0</v>
      </c>
      <c r="G22" s="3">
        <f>COUNTIF(MaxHealthIncreaseRecipe[[level - System.Int32]:[level - System.Int32]], COLUMN() - 2)</f>
        <v>1</v>
      </c>
      <c r="H22" s="3">
        <f>COUNTIF(MaxHealthIncreaseRecipe[[level - System.Int32]:[level - System.Int32]], COLUMN() - 2)</f>
        <v>0</v>
      </c>
      <c r="I22" s="3">
        <f>COUNTIF(MaxHealthIncreaseRecipe[[level - System.Int32]:[level - System.Int32]], COLUMN() - 2)</f>
        <v>0</v>
      </c>
      <c r="J22" s="3">
        <f>COUNTIF(MaxHealthIncreaseRecipe[[level - System.Int32]:[level - System.Int32]], COLUMN() - 2)</f>
        <v>0</v>
      </c>
      <c r="K22" s="3">
        <f>COUNTIF(MaxHealthIncreaseRecipe[[level - System.Int32]:[level - System.Int32]], COLUMN() - 2)</f>
        <v>0</v>
      </c>
      <c r="L22" s="3">
        <f>COUNTIF(MaxHealthIncreaseRecipe[[level - System.Int32]:[level - System.Int32]], COLUMN() - 2)</f>
        <v>0</v>
      </c>
    </row>
    <row r="23" spans="1:12" x14ac:dyDescent="0.25">
      <c r="A23" s="2" t="s">
        <v>190</v>
      </c>
      <c r="B23" s="3">
        <f>COUNTIF(MovementRecipe[[level - System.Int32]:[level - System.Int32]], COLUMN() - 2)</f>
        <v>0</v>
      </c>
      <c r="C23" s="3">
        <f>COUNTIF(MovementRecipe[[level - System.Int32]:[level - System.Int32]], COLUMN() - 2)</f>
        <v>0</v>
      </c>
      <c r="D23" s="3">
        <f>COUNTIF(MovementRecipe[[level - System.Int32]:[level - System.Int32]], COLUMN() - 2)</f>
        <v>1</v>
      </c>
      <c r="E23" s="3">
        <f>COUNTIF(MovementRecipe[[level - System.Int32]:[level - System.Int32]], COLUMN() - 2)</f>
        <v>1</v>
      </c>
      <c r="F23" s="3">
        <f>COUNTIF(MovementRecipe[[level - System.Int32]:[level - System.Int32]], COLUMN() - 2)</f>
        <v>1</v>
      </c>
      <c r="G23" s="3">
        <f>COUNTIF(MovementRecipe[[level - System.Int32]:[level - System.Int32]], COLUMN() - 2)</f>
        <v>0</v>
      </c>
      <c r="H23" s="3">
        <f>COUNTIF(MovementRecipe[[level - System.Int32]:[level - System.Int32]], COLUMN() - 2)</f>
        <v>0</v>
      </c>
      <c r="I23" s="3">
        <f>COUNTIF(MovementRecipe[[level - System.Int32]:[level - System.Int32]], COLUMN() - 2)</f>
        <v>0</v>
      </c>
      <c r="J23" s="3">
        <f>COUNTIF(MovementRecipe[[level - System.Int32]:[level - System.Int32]], COLUMN() - 2)</f>
        <v>0</v>
      </c>
      <c r="K23" s="3">
        <f>COUNTIF(MovementRecipe[[level - System.Int32]:[level - System.Int32]], COLUMN() - 2)</f>
        <v>0</v>
      </c>
      <c r="L23" s="3">
        <f>COUNTIF(MovementRecipe[[level - System.Int32]:[level - System.Int32]], COLUMN() - 2)</f>
        <v>0</v>
      </c>
    </row>
    <row r="24" spans="1:12" x14ac:dyDescent="0.25">
      <c r="A24" s="2" t="s">
        <v>191</v>
      </c>
      <c r="B24" s="3">
        <f>COUNTIF(PassiveItemPickupRecipe[[level - System.Int32]:[level - System.Int32]], COLUMN() - 2)</f>
        <v>0</v>
      </c>
      <c r="C24" s="3">
        <f>COUNTIF(PassiveItemPickupRecipe[[level - System.Int32]:[level - System.Int32]], COLUMN() - 2)</f>
        <v>0</v>
      </c>
      <c r="D24" s="3">
        <f>COUNTIF(PassiveItemPickupRecipe[[level - System.Int32]:[level - System.Int32]], COLUMN() - 2)</f>
        <v>0</v>
      </c>
      <c r="E24" s="3">
        <f>COUNTIF(PassiveItemPickupRecipe[[level - System.Int32]:[level - System.Int32]], COLUMN() - 2)</f>
        <v>0</v>
      </c>
      <c r="F24" s="3">
        <f>COUNTIF(PassiveItemPickupRecipe[[level - System.Int32]:[level - System.Int32]], COLUMN() - 2)</f>
        <v>1</v>
      </c>
      <c r="G24" s="3">
        <f>COUNTIF(PassiveItemPickupRecipe[[level - System.Int32]:[level - System.Int32]], COLUMN() - 2)</f>
        <v>0</v>
      </c>
      <c r="H24" s="3">
        <f>COUNTIF(PassiveItemPickupRecipe[[level - System.Int32]:[level - System.Int32]], COLUMN() - 2)</f>
        <v>0</v>
      </c>
      <c r="I24" s="3">
        <f>COUNTIF(PassiveItemPickupRecipe[[level - System.Int32]:[level - System.Int32]], COLUMN() - 2)</f>
        <v>0</v>
      </c>
      <c r="J24" s="3">
        <f>COUNTIF(PassiveItemPickupRecipe[[level - System.Int32]:[level - System.Int32]], COLUMN() - 2)</f>
        <v>0</v>
      </c>
      <c r="K24" s="3">
        <f>COUNTIF(PassiveItemPickupRecipe[[level - System.Int32]:[level - System.Int32]], COLUMN() - 2)</f>
        <v>0</v>
      </c>
      <c r="L24" s="3">
        <f>COUNTIF(PassiveItemPickupRecipe[[level - System.Int32]:[level - System.Int32]], COLUMN() - 2)</f>
        <v>0</v>
      </c>
    </row>
    <row r="25" spans="1:12" x14ac:dyDescent="0.25">
      <c r="A25" s="2" t="s">
        <v>203</v>
      </c>
      <c r="B25" s="8">
        <f>COUNTIF(PassiveItemStatRecipe[[level - System.Int32]:[level - System.Int32]], COLUMN() - 2)</f>
        <v>0</v>
      </c>
      <c r="C25" s="8">
        <f>COUNTIF(PassiveItemStatRecipe[[level - System.Int32]:[level - System.Int32]], COLUMN() - 2)</f>
        <v>0</v>
      </c>
      <c r="D25" s="8">
        <f>COUNTIF(PassiveItemStatRecipe[[level - System.Int32]:[level - System.Int32]], COLUMN() - 2)</f>
        <v>0</v>
      </c>
      <c r="E25" s="8">
        <f>COUNTIF(PassiveItemStatRecipe[[level - System.Int32]:[level - System.Int32]], COLUMN() - 2)</f>
        <v>0</v>
      </c>
      <c r="F25" s="8">
        <f>COUNTIF(PassiveItemStatRecipe[[level - System.Int32]:[level - System.Int32]], COLUMN() - 2)</f>
        <v>0</v>
      </c>
      <c r="G25" s="8">
        <f>COUNTIF(PassiveItemStatRecipe[[level - System.Int32]:[level - System.Int32]], COLUMN() - 2)</f>
        <v>1</v>
      </c>
      <c r="H25" s="8">
        <f>COUNTIF(PassiveItemStatRecipe[[level - System.Int32]:[level - System.Int32]], COLUMN() - 2)</f>
        <v>0</v>
      </c>
      <c r="I25" s="8">
        <f>COUNTIF(PassiveItemStatRecipe[[level - System.Int32]:[level - System.Int32]], COLUMN() - 2)</f>
        <v>1</v>
      </c>
      <c r="J25" s="8">
        <f>COUNTIF(PassiveItemStatRecipe[[level - System.Int32]:[level - System.Int32]], COLUMN() - 2)</f>
        <v>0</v>
      </c>
      <c r="K25" s="8">
        <f>COUNTIF(PassiveItemStatRecipe[[level - System.Int32]:[level - System.Int32]], COLUMN() - 2)</f>
        <v>0</v>
      </c>
      <c r="L25" s="8">
        <f>COUNTIF(PassiveItemStatRecipe[[level - System.Int32]:[level - System.Int32]], COLUMN() - 2)</f>
        <v>0</v>
      </c>
    </row>
    <row r="26" spans="1:12" x14ac:dyDescent="0.25">
      <c r="A26" s="2" t="s">
        <v>192</v>
      </c>
      <c r="B26" s="3">
        <f>COUNTIF(ShieldPickupRecipe[[level - System.Int32]:[level - System.Int32]], COLUMN() - 2)</f>
        <v>0</v>
      </c>
      <c r="C26" s="3">
        <f>COUNTIF(ShieldPickupRecipe[[level - System.Int32]:[level - System.Int32]], COLUMN() - 2)</f>
        <v>0</v>
      </c>
      <c r="D26" s="3">
        <f>COUNTIF(ShieldPickupRecipe[[level - System.Int32]:[level - System.Int32]], COLUMN() - 2)</f>
        <v>0</v>
      </c>
      <c r="E26" s="3">
        <f>COUNTIF(ShieldPickupRecipe[[level - System.Int32]:[level - System.Int32]], COLUMN() - 2)</f>
        <v>0</v>
      </c>
      <c r="F26" s="3">
        <f>COUNTIF(ShieldPickupRecipe[[level - System.Int32]:[level - System.Int32]], COLUMN() - 2)</f>
        <v>1</v>
      </c>
      <c r="G26" s="3">
        <f>COUNTIF(ShieldPickupRecipe[[level - System.Int32]:[level - System.Int32]], COLUMN() - 2)</f>
        <v>0</v>
      </c>
      <c r="H26" s="3">
        <f>COUNTIF(ShieldPickupRecipe[[level - System.Int32]:[level - System.Int32]], COLUMN() - 2)</f>
        <v>0</v>
      </c>
      <c r="I26" s="3">
        <f>COUNTIF(ShieldPickupRecipe[[level - System.Int32]:[level - System.Int32]], COLUMN() - 2)</f>
        <v>0</v>
      </c>
      <c r="J26" s="3">
        <f>COUNTIF(ShieldPickupRecipe[[level - System.Int32]:[level - System.Int32]], COLUMN() - 2)</f>
        <v>0</v>
      </c>
      <c r="K26" s="3">
        <f>COUNTIF(ShieldPickupRecipe[[level - System.Int32]:[level - System.Int32]], COLUMN() - 2)</f>
        <v>0</v>
      </c>
      <c r="L26" s="3">
        <f>COUNTIF(ShieldPickupRecipe[[level - System.Int32]:[level - System.Int32]], COLUMN() - 2)</f>
        <v>0</v>
      </c>
    </row>
    <row r="27" spans="1:12" x14ac:dyDescent="0.25">
      <c r="A27" s="2" t="s">
        <v>193</v>
      </c>
      <c r="B27" s="3">
        <f>COUNTIF(ToolPickupRecipe[[level - System.Int32]:[level - System.Int32]], COLUMN() - 2)</f>
        <v>0</v>
      </c>
      <c r="C27" s="3">
        <f>COUNTIF(ToolPickupRecipe[[level - System.Int32]:[level - System.Int32]], COLUMN() - 2)</f>
        <v>0</v>
      </c>
      <c r="D27" s="3">
        <f>COUNTIF(ToolPickupRecipe[[level - System.Int32]:[level - System.Int32]], COLUMN() - 2)</f>
        <v>0</v>
      </c>
      <c r="E27" s="3">
        <f>COUNTIF(ToolPickupRecipe[[level - System.Int32]:[level - System.Int32]], COLUMN() - 2)</f>
        <v>0</v>
      </c>
      <c r="F27" s="3">
        <f>COUNTIF(ToolPickupRecipe[[level - System.Int32]:[level - System.Int32]], COLUMN() - 2)</f>
        <v>0</v>
      </c>
      <c r="G27" s="3">
        <f>COUNTIF(ToolPickupRecipe[[level - System.Int32]:[level - System.Int32]], COLUMN() - 2)</f>
        <v>0</v>
      </c>
      <c r="H27" s="3">
        <f>COUNTIF(ToolPickupRecipe[[level - System.Int32]:[level - System.Int32]], COLUMN() - 2)</f>
        <v>1</v>
      </c>
      <c r="I27" s="3">
        <f>COUNTIF(ToolPickupRecipe[[level - System.Int32]:[level - System.Int32]], COLUMN() - 2)</f>
        <v>0</v>
      </c>
      <c r="J27" s="3">
        <f>COUNTIF(ToolPickupRecipe[[level - System.Int32]:[level - System.Int32]], COLUMN() - 2)</f>
        <v>0</v>
      </c>
      <c r="K27" s="3">
        <f>COUNTIF(ToolPickupRecipe[[level - System.Int32]:[level - System.Int32]], COLUMN() - 2)</f>
        <v>0</v>
      </c>
      <c r="L27" s="3">
        <f>COUNTIF(ToolPickupRecipe[[level - System.Int32]:[level - System.Int32]], COLUMN() - 2)</f>
        <v>0</v>
      </c>
    </row>
    <row r="28" spans="1:12" x14ac:dyDescent="0.25">
      <c r="A28" s="2" t="s">
        <v>194</v>
      </c>
      <c r="B28" s="3">
        <f>COUNTIF(WeaponPickupRecipe[[level - System.Int32]:[level - System.Int32]], COLUMN() - 2)</f>
        <v>1</v>
      </c>
      <c r="C28" s="3">
        <f>COUNTIF(WeaponPickupRecipe[[level - System.Int32]:[level - System.Int32]], COLUMN() - 2)</f>
        <v>1</v>
      </c>
      <c r="D28" s="3">
        <f>COUNTIF(WeaponPickupRecipe[[level - System.Int32]:[level - System.Int32]], COLUMN() - 2)</f>
        <v>0</v>
      </c>
      <c r="E28" s="3">
        <f>COUNTIF(WeaponPickupRecipe[[level - System.Int32]:[level - System.Int32]], COLUMN() - 2)</f>
        <v>1</v>
      </c>
      <c r="F28" s="3">
        <f>COUNTIF(WeaponPickupRecipe[[level - System.Int32]:[level - System.Int32]], COLUMN() - 2)</f>
        <v>1</v>
      </c>
      <c r="G28" s="3">
        <f>COUNTIF(WeaponPickupRecipe[[level - System.Int32]:[level - System.Int32]], COLUMN() - 2)</f>
        <v>0</v>
      </c>
      <c r="H28" s="3">
        <f>COUNTIF(WeaponPickupRecipe[[level - System.Int32]:[level - System.Int32]], COLUMN() - 2)</f>
        <v>1</v>
      </c>
      <c r="I28" s="3">
        <f>COUNTIF(WeaponPickupRecipe[[level - System.Int32]:[level - System.Int32]], COLUMN() - 2)</f>
        <v>0</v>
      </c>
      <c r="J28" s="3">
        <f>COUNTIF(WeaponPickupRecipe[[level - System.Int32]:[level - System.Int32]], COLUMN() - 2)</f>
        <v>0</v>
      </c>
      <c r="K28" s="3">
        <f>COUNTIF(WeaponPickupRecipe[[level - System.Int32]:[level - System.Int32]], COLUMN() - 2)</f>
        <v>0</v>
      </c>
      <c r="L28" s="3">
        <f>COUNTIF(WeaponPickupRecipe[[level - System.Int32]:[level - System.Int32]], COLUMN() - 2)</f>
        <v>0</v>
      </c>
    </row>
    <row r="29" spans="1:12" x14ac:dyDescent="0.25">
      <c r="A29" s="11" t="s">
        <v>213</v>
      </c>
      <c r="B29" s="10">
        <f t="shared" ref="B29:J29" si="0">SUM(B17:B28)</f>
        <v>2</v>
      </c>
      <c r="C29" s="10">
        <f t="shared" si="0"/>
        <v>3</v>
      </c>
      <c r="D29" s="10">
        <f t="shared" si="0"/>
        <v>4</v>
      </c>
      <c r="E29" s="10">
        <f t="shared" si="0"/>
        <v>5</v>
      </c>
      <c r="F29" s="10">
        <f t="shared" si="0"/>
        <v>5</v>
      </c>
      <c r="G29" s="10">
        <f t="shared" si="0"/>
        <v>5</v>
      </c>
      <c r="H29" s="10">
        <f t="shared" si="0"/>
        <v>4</v>
      </c>
      <c r="I29" s="10">
        <f t="shared" si="0"/>
        <v>3</v>
      </c>
      <c r="J29" s="10">
        <f t="shared" si="0"/>
        <v>1</v>
      </c>
      <c r="K29" s="10">
        <f t="shared" ref="K29" si="1">SUM(K17:K28)</f>
        <v>1</v>
      </c>
      <c r="L29" s="10">
        <f t="shared" ref="L29" si="2">SUM(L17:L28)</f>
        <v>0</v>
      </c>
    </row>
  </sheetData>
  <phoneticPr fontId="3" type="noConversion"/>
  <pageMargins left="0.7" right="0.7" top="0.75" bottom="0.75" header="0.3" footer="0.3"/>
  <ignoredErrors>
    <ignoredError sqref="C2:E13" calculatedColumn="1"/>
  </ignoredErrors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DC6C-6587-48EB-8F6A-A118CE855AD8}">
  <dimension ref="A1:S3"/>
  <sheetViews>
    <sheetView workbookViewId="0"/>
  </sheetViews>
  <sheetFormatPr defaultRowHeight="15" x14ac:dyDescent="0.25"/>
  <cols>
    <col min="1" max="1" width="32.140625" bestFit="1" customWidth="1"/>
    <col min="2" max="2" width="13" bestFit="1" customWidth="1"/>
    <col min="3" max="3" width="77.28515625" bestFit="1" customWidth="1"/>
    <col min="4" max="4" width="32.140625" bestFit="1" customWidth="1"/>
    <col min="5" max="5" width="34.140625" bestFit="1" customWidth="1"/>
    <col min="6" max="6" width="35.5703125" bestFit="1" customWidth="1"/>
    <col min="7" max="7" width="48.42578125" bestFit="1" customWidth="1"/>
    <col min="8" max="8" width="21.28515625" bestFit="1" customWidth="1"/>
    <col min="9" max="9" width="29" bestFit="1" customWidth="1"/>
    <col min="10" max="10" width="24.5703125" bestFit="1" customWidth="1"/>
    <col min="11" max="11" width="29.5703125" bestFit="1" customWidth="1"/>
    <col min="12" max="12" width="33.140625" bestFit="1" customWidth="1"/>
    <col min="13" max="13" width="26.85546875" bestFit="1" customWidth="1"/>
    <col min="14" max="14" width="30.28515625" bestFit="1" customWidth="1"/>
    <col min="15" max="15" width="25.5703125" bestFit="1" customWidth="1"/>
    <col min="16" max="16" width="25.85546875" bestFit="1" customWidth="1"/>
    <col min="17" max="17" width="29.140625" bestFit="1" customWidth="1"/>
    <col min="18" max="18" width="37.140625" bestFit="1" customWidth="1"/>
    <col min="19" max="19" width="11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111</v>
      </c>
      <c r="E1" t="s">
        <v>153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x14ac:dyDescent="0.25">
      <c r="A2" s="1" t="s">
        <v>154</v>
      </c>
      <c r="B2">
        <v>69486</v>
      </c>
      <c r="C2" s="1" t="s">
        <v>155</v>
      </c>
      <c r="D2">
        <v>1</v>
      </c>
      <c r="E2">
        <v>1.1000000000000001</v>
      </c>
      <c r="F2" s="1" t="s">
        <v>216</v>
      </c>
      <c r="G2" s="1" t="s">
        <v>156</v>
      </c>
      <c r="H2">
        <v>5</v>
      </c>
      <c r="I2">
        <v>0.4</v>
      </c>
      <c r="J2">
        <v>750</v>
      </c>
      <c r="K2" t="b">
        <v>1</v>
      </c>
      <c r="L2" t="b">
        <v>0</v>
      </c>
      <c r="M2">
        <v>30</v>
      </c>
      <c r="N2" t="b">
        <v>1</v>
      </c>
      <c r="O2">
        <v>10</v>
      </c>
      <c r="P2">
        <v>75</v>
      </c>
      <c r="Q2">
        <v>5</v>
      </c>
      <c r="R2" s="1" t="s">
        <v>157</v>
      </c>
      <c r="S2" s="1" t="s">
        <v>22</v>
      </c>
    </row>
    <row r="3" spans="1:19" x14ac:dyDescent="0.25">
      <c r="A3" s="1" t="s">
        <v>154</v>
      </c>
      <c r="B3">
        <v>68796</v>
      </c>
      <c r="C3" s="1" t="s">
        <v>158</v>
      </c>
      <c r="D3">
        <v>1.1000000000000001</v>
      </c>
      <c r="E3">
        <v>1</v>
      </c>
      <c r="F3" s="1" t="s">
        <v>217</v>
      </c>
      <c r="G3" s="1" t="s">
        <v>159</v>
      </c>
      <c r="H3">
        <v>7</v>
      </c>
      <c r="I3">
        <v>0.2</v>
      </c>
      <c r="J3">
        <v>750</v>
      </c>
      <c r="K3" t="b">
        <v>1</v>
      </c>
      <c r="L3" t="b">
        <v>0</v>
      </c>
      <c r="M3">
        <v>30</v>
      </c>
      <c r="N3" t="b">
        <v>1</v>
      </c>
      <c r="O3">
        <v>10</v>
      </c>
      <c r="P3">
        <v>75</v>
      </c>
      <c r="Q3">
        <v>5</v>
      </c>
      <c r="R3" s="1" t="s">
        <v>160</v>
      </c>
      <c r="S3" s="1" t="s">
        <v>22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D9AAA-3EDF-4E26-AED8-A20D9AB49039}">
  <dimension ref="A1:Q2"/>
  <sheetViews>
    <sheetView workbookViewId="0"/>
  </sheetViews>
  <sheetFormatPr defaultRowHeight="15" x14ac:dyDescent="0.25"/>
  <cols>
    <col min="1" max="1" width="29.7109375" bestFit="1" customWidth="1"/>
    <col min="2" max="2" width="13" bestFit="1" customWidth="1"/>
    <col min="3" max="3" width="64.42578125" bestFit="1" customWidth="1"/>
    <col min="4" max="4" width="29.7109375" bestFit="1" customWidth="1"/>
    <col min="5" max="5" width="28.28515625" bestFit="1" customWidth="1"/>
    <col min="6" max="6" width="21.28515625" bestFit="1" customWidth="1"/>
    <col min="7" max="7" width="29" bestFit="1" customWidth="1"/>
    <col min="8" max="8" width="24.5703125" bestFit="1" customWidth="1"/>
    <col min="9" max="9" width="29.5703125" bestFit="1" customWidth="1"/>
    <col min="10" max="10" width="33.140625" bestFit="1" customWidth="1"/>
    <col min="11" max="11" width="26.85546875" bestFit="1" customWidth="1"/>
    <col min="12" max="12" width="30.28515625" bestFit="1" customWidth="1"/>
    <col min="13" max="13" width="25.5703125" bestFit="1" customWidth="1"/>
    <col min="14" max="14" width="25.85546875" bestFit="1" customWidth="1"/>
    <col min="15" max="15" width="29.140625" bestFit="1" customWidth="1"/>
    <col min="16" max="16" width="36.85546875" bestFit="1" customWidth="1"/>
    <col min="17" max="17" width="11.42578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1" t="s">
        <v>161</v>
      </c>
      <c r="B2">
        <v>69538</v>
      </c>
      <c r="C2" s="1" t="s">
        <v>162</v>
      </c>
      <c r="D2" s="1" t="s">
        <v>163</v>
      </c>
      <c r="E2" s="1" t="s">
        <v>164</v>
      </c>
      <c r="F2">
        <v>4</v>
      </c>
      <c r="G2">
        <v>0.5</v>
      </c>
      <c r="H2">
        <v>1000</v>
      </c>
      <c r="I2" t="b">
        <v>1</v>
      </c>
      <c r="J2" t="b">
        <v>1</v>
      </c>
      <c r="K2">
        <v>45</v>
      </c>
      <c r="L2" t="b">
        <v>0</v>
      </c>
      <c r="M2">
        <v>1</v>
      </c>
      <c r="N2">
        <v>100</v>
      </c>
      <c r="O2">
        <v>3</v>
      </c>
      <c r="P2" s="1" t="s">
        <v>165</v>
      </c>
      <c r="Q2" s="1" t="s">
        <v>22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C4FB0-56E0-4C94-B432-0D43E4EA04DC}">
  <dimension ref="A1:S3"/>
  <sheetViews>
    <sheetView workbookViewId="0"/>
  </sheetViews>
  <sheetFormatPr defaultRowHeight="15" x14ac:dyDescent="0.25"/>
  <cols>
    <col min="1" max="1" width="27.140625" bestFit="1" customWidth="1"/>
    <col min="2" max="2" width="13" bestFit="1" customWidth="1"/>
    <col min="3" max="3" width="56.5703125" bestFit="1" customWidth="1"/>
    <col min="4" max="4" width="26.5703125" bestFit="1" customWidth="1"/>
    <col min="5" max="5" width="24.7109375" bestFit="1" customWidth="1"/>
    <col min="6" max="6" width="29.7109375" bestFit="1" customWidth="1"/>
    <col min="7" max="7" width="81.140625" bestFit="1" customWidth="1"/>
    <col min="8" max="8" width="21.28515625" bestFit="1" customWidth="1"/>
    <col min="9" max="9" width="29" bestFit="1" customWidth="1"/>
    <col min="10" max="10" width="24.5703125" bestFit="1" customWidth="1"/>
    <col min="11" max="11" width="29.5703125" bestFit="1" customWidth="1"/>
    <col min="12" max="12" width="33.140625" bestFit="1" customWidth="1"/>
    <col min="13" max="13" width="26.85546875" bestFit="1" customWidth="1"/>
    <col min="14" max="14" width="30.28515625" bestFit="1" customWidth="1"/>
    <col min="15" max="15" width="25.5703125" bestFit="1" customWidth="1"/>
    <col min="16" max="16" width="25.85546875" bestFit="1" customWidth="1"/>
    <col min="17" max="17" width="29.140625" bestFit="1" customWidth="1"/>
    <col min="18" max="18" width="37.5703125" bestFit="1" customWidth="1"/>
    <col min="19" max="19" width="11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128</v>
      </c>
      <c r="E1" t="s">
        <v>166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x14ac:dyDescent="0.25">
      <c r="A2" s="1" t="s">
        <v>167</v>
      </c>
      <c r="B2">
        <v>68960</v>
      </c>
      <c r="C2" s="1" t="s">
        <v>168</v>
      </c>
      <c r="D2" s="1" t="s">
        <v>169</v>
      </c>
      <c r="E2" t="b">
        <v>1</v>
      </c>
      <c r="F2" s="1" t="s">
        <v>170</v>
      </c>
      <c r="G2" s="1" t="s">
        <v>171</v>
      </c>
      <c r="H2">
        <v>1</v>
      </c>
      <c r="I2">
        <v>0.3</v>
      </c>
      <c r="J2">
        <v>1000</v>
      </c>
      <c r="K2" t="b">
        <v>1</v>
      </c>
      <c r="L2" t="b">
        <v>0</v>
      </c>
      <c r="M2">
        <v>10</v>
      </c>
      <c r="N2" t="b">
        <v>0</v>
      </c>
      <c r="O2">
        <v>1</v>
      </c>
      <c r="P2">
        <v>50</v>
      </c>
      <c r="Q2">
        <v>5</v>
      </c>
      <c r="R2" s="1" t="s">
        <v>172</v>
      </c>
      <c r="S2" s="1" t="s">
        <v>22</v>
      </c>
    </row>
    <row r="3" spans="1:19" x14ac:dyDescent="0.25">
      <c r="A3" s="1" t="s">
        <v>167</v>
      </c>
      <c r="B3">
        <v>68844</v>
      </c>
      <c r="C3" s="1" t="s">
        <v>173</v>
      </c>
      <c r="D3" s="1" t="s">
        <v>22</v>
      </c>
      <c r="E3" t="b">
        <v>0</v>
      </c>
      <c r="F3" s="1" t="s">
        <v>174</v>
      </c>
      <c r="G3" s="1" t="s">
        <v>175</v>
      </c>
      <c r="H3">
        <v>3</v>
      </c>
      <c r="I3">
        <v>0.2</v>
      </c>
      <c r="J3">
        <v>1500</v>
      </c>
      <c r="K3" t="b">
        <v>1</v>
      </c>
      <c r="L3" t="b">
        <v>0</v>
      </c>
      <c r="M3">
        <v>10</v>
      </c>
      <c r="N3" t="b">
        <v>0</v>
      </c>
      <c r="O3">
        <v>1</v>
      </c>
      <c r="P3">
        <v>150</v>
      </c>
      <c r="Q3">
        <v>0</v>
      </c>
      <c r="R3" s="1" t="s">
        <v>176</v>
      </c>
      <c r="S3" s="1" t="s">
        <v>22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24CF3-E33A-404D-A54B-72701AE6CFA3}">
  <dimension ref="A1:Q2"/>
  <sheetViews>
    <sheetView workbookViewId="0"/>
  </sheetViews>
  <sheetFormatPr defaultRowHeight="15" x14ac:dyDescent="0.25"/>
  <cols>
    <col min="1" max="1" width="28" bestFit="1" customWidth="1"/>
    <col min="2" max="2" width="13" bestFit="1" customWidth="1"/>
    <col min="3" max="3" width="66.28515625" bestFit="1" customWidth="1"/>
    <col min="4" max="4" width="29.7109375" bestFit="1" customWidth="1"/>
    <col min="5" max="5" width="51.42578125" bestFit="1" customWidth="1"/>
    <col min="6" max="6" width="21.28515625" bestFit="1" customWidth="1"/>
    <col min="7" max="7" width="29" bestFit="1" customWidth="1"/>
    <col min="8" max="8" width="24.5703125" bestFit="1" customWidth="1"/>
    <col min="9" max="9" width="29.5703125" bestFit="1" customWidth="1"/>
    <col min="10" max="10" width="33.140625" bestFit="1" customWidth="1"/>
    <col min="11" max="11" width="26.85546875" bestFit="1" customWidth="1"/>
    <col min="12" max="12" width="30.28515625" bestFit="1" customWidth="1"/>
    <col min="13" max="13" width="25.5703125" bestFit="1" customWidth="1"/>
    <col min="14" max="14" width="25.85546875" bestFit="1" customWidth="1"/>
    <col min="15" max="15" width="29.140625" bestFit="1" customWidth="1"/>
    <col min="16" max="16" width="36.140625" bestFit="1" customWidth="1"/>
    <col min="17" max="17" width="11.42578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1" t="s">
        <v>177</v>
      </c>
      <c r="B2">
        <v>68762</v>
      </c>
      <c r="C2" s="1" t="s">
        <v>178</v>
      </c>
      <c r="D2" s="1" t="s">
        <v>179</v>
      </c>
      <c r="E2" s="1" t="s">
        <v>180</v>
      </c>
      <c r="F2">
        <v>6</v>
      </c>
      <c r="G2">
        <v>0.3</v>
      </c>
      <c r="H2">
        <v>750</v>
      </c>
      <c r="I2" t="b">
        <v>1</v>
      </c>
      <c r="J2" t="b">
        <v>0</v>
      </c>
      <c r="K2">
        <v>60</v>
      </c>
      <c r="L2" t="b">
        <v>0</v>
      </c>
      <c r="M2">
        <v>1</v>
      </c>
      <c r="N2">
        <v>75</v>
      </c>
      <c r="O2">
        <v>15</v>
      </c>
      <c r="P2" s="1" t="s">
        <v>181</v>
      </c>
      <c r="Q2" s="1" t="s">
        <v>22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27082-9866-47A8-A4DE-0822252C1775}">
  <dimension ref="A1:R6"/>
  <sheetViews>
    <sheetView workbookViewId="0"/>
  </sheetViews>
  <sheetFormatPr defaultRowHeight="15" x14ac:dyDescent="0.25"/>
  <cols>
    <col min="1" max="1" width="31.5703125" bestFit="1" customWidth="1"/>
    <col min="2" max="2" width="13" bestFit="1" customWidth="1"/>
    <col min="3" max="3" width="81.140625" bestFit="1" customWidth="1"/>
    <col min="4" max="4" width="42.28515625" bestFit="1" customWidth="1"/>
    <col min="5" max="5" width="29.7109375" bestFit="1" customWidth="1"/>
    <col min="6" max="6" width="81.140625" bestFit="1" customWidth="1"/>
    <col min="7" max="7" width="21.28515625" bestFit="1" customWidth="1"/>
    <col min="8" max="8" width="29" bestFit="1" customWidth="1"/>
    <col min="9" max="9" width="24.5703125" bestFit="1" customWidth="1"/>
    <col min="10" max="10" width="29.5703125" bestFit="1" customWidth="1"/>
    <col min="11" max="11" width="33.140625" bestFit="1" customWidth="1"/>
    <col min="12" max="12" width="26.85546875" bestFit="1" customWidth="1"/>
    <col min="13" max="13" width="30.28515625" bestFit="1" customWidth="1"/>
    <col min="14" max="14" width="25.5703125" bestFit="1" customWidth="1"/>
    <col min="15" max="15" width="25.85546875" bestFit="1" customWidth="1"/>
    <col min="16" max="16" width="29.140625" bestFit="1" customWidth="1"/>
    <col min="17" max="17" width="38" bestFit="1" customWidth="1"/>
    <col min="18" max="18" width="11.42578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66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 s="1" t="s">
        <v>67</v>
      </c>
      <c r="B2">
        <v>69242</v>
      </c>
      <c r="C2" s="1" t="s">
        <v>68</v>
      </c>
      <c r="D2" t="b">
        <v>1</v>
      </c>
      <c r="E2" s="1" t="s">
        <v>69</v>
      </c>
      <c r="F2" s="1" t="s">
        <v>70</v>
      </c>
      <c r="G2">
        <v>1</v>
      </c>
      <c r="H2">
        <v>0.7</v>
      </c>
      <c r="I2">
        <v>300</v>
      </c>
      <c r="J2" t="b">
        <v>1</v>
      </c>
      <c r="K2" t="b">
        <v>1</v>
      </c>
      <c r="L2">
        <v>45</v>
      </c>
      <c r="M2" t="b">
        <v>0</v>
      </c>
      <c r="N2">
        <v>1</v>
      </c>
      <c r="O2">
        <v>50</v>
      </c>
      <c r="P2">
        <v>10</v>
      </c>
      <c r="Q2" s="1" t="s">
        <v>71</v>
      </c>
      <c r="R2" s="1" t="s">
        <v>22</v>
      </c>
    </row>
    <row r="3" spans="1:18" x14ac:dyDescent="0.25">
      <c r="A3" s="1" t="s">
        <v>67</v>
      </c>
      <c r="B3">
        <v>68718</v>
      </c>
      <c r="C3" s="1" t="s">
        <v>72</v>
      </c>
      <c r="D3" t="b">
        <v>0</v>
      </c>
      <c r="E3" s="1" t="s">
        <v>73</v>
      </c>
      <c r="F3" s="1" t="s">
        <v>74</v>
      </c>
      <c r="G3">
        <v>4</v>
      </c>
      <c r="H3">
        <v>0.5</v>
      </c>
      <c r="I3">
        <v>400</v>
      </c>
      <c r="J3" t="b">
        <v>1</v>
      </c>
      <c r="K3" t="b">
        <v>1</v>
      </c>
      <c r="L3">
        <v>45</v>
      </c>
      <c r="M3" t="b">
        <v>0</v>
      </c>
      <c r="N3">
        <v>1</v>
      </c>
      <c r="O3">
        <v>50</v>
      </c>
      <c r="P3">
        <v>10</v>
      </c>
      <c r="Q3" s="1" t="s">
        <v>75</v>
      </c>
      <c r="R3" s="1" t="s">
        <v>22</v>
      </c>
    </row>
    <row r="4" spans="1:18" x14ac:dyDescent="0.25">
      <c r="A4" s="1" t="s">
        <v>67</v>
      </c>
      <c r="B4">
        <v>69378</v>
      </c>
      <c r="C4" s="1" t="s">
        <v>76</v>
      </c>
      <c r="D4" t="b">
        <v>0</v>
      </c>
      <c r="E4" s="1" t="s">
        <v>77</v>
      </c>
      <c r="F4" s="1" t="s">
        <v>78</v>
      </c>
      <c r="G4">
        <v>0</v>
      </c>
      <c r="H4">
        <v>0.4</v>
      </c>
      <c r="I4">
        <v>125</v>
      </c>
      <c r="J4" t="b">
        <v>1</v>
      </c>
      <c r="K4" t="b">
        <v>1</v>
      </c>
      <c r="L4">
        <v>45</v>
      </c>
      <c r="M4" t="b">
        <v>0</v>
      </c>
      <c r="N4">
        <v>1</v>
      </c>
      <c r="O4">
        <v>50</v>
      </c>
      <c r="P4">
        <v>10</v>
      </c>
      <c r="Q4" s="1" t="s">
        <v>79</v>
      </c>
      <c r="R4" s="1" t="s">
        <v>22</v>
      </c>
    </row>
    <row r="5" spans="1:18" x14ac:dyDescent="0.25">
      <c r="A5" s="1" t="s">
        <v>67</v>
      </c>
      <c r="B5">
        <v>68944</v>
      </c>
      <c r="C5" s="1" t="s">
        <v>80</v>
      </c>
      <c r="D5" t="b">
        <v>0</v>
      </c>
      <c r="E5" s="1" t="s">
        <v>81</v>
      </c>
      <c r="F5" s="1" t="s">
        <v>82</v>
      </c>
      <c r="G5">
        <v>3</v>
      </c>
      <c r="H5">
        <v>0.3</v>
      </c>
      <c r="I5">
        <v>400</v>
      </c>
      <c r="J5" t="b">
        <v>1</v>
      </c>
      <c r="K5" t="b">
        <v>1</v>
      </c>
      <c r="L5">
        <v>45</v>
      </c>
      <c r="M5" t="b">
        <v>0</v>
      </c>
      <c r="N5">
        <v>1</v>
      </c>
      <c r="O5">
        <v>40</v>
      </c>
      <c r="P5">
        <v>10</v>
      </c>
      <c r="Q5" s="1" t="s">
        <v>83</v>
      </c>
      <c r="R5" s="1" t="s">
        <v>22</v>
      </c>
    </row>
    <row r="6" spans="1:18" x14ac:dyDescent="0.25">
      <c r="A6" s="1" t="s">
        <v>67</v>
      </c>
      <c r="B6">
        <v>69136</v>
      </c>
      <c r="C6" s="1" t="s">
        <v>84</v>
      </c>
      <c r="D6" t="b">
        <v>0</v>
      </c>
      <c r="E6" s="1" t="s">
        <v>85</v>
      </c>
      <c r="F6" s="1" t="s">
        <v>86</v>
      </c>
      <c r="G6">
        <v>6</v>
      </c>
      <c r="H6">
        <v>0.4</v>
      </c>
      <c r="I6">
        <v>1000</v>
      </c>
      <c r="J6" t="b">
        <v>1</v>
      </c>
      <c r="K6" t="b">
        <v>1</v>
      </c>
      <c r="L6">
        <v>45</v>
      </c>
      <c r="M6" t="b">
        <v>0</v>
      </c>
      <c r="N6">
        <v>1</v>
      </c>
      <c r="O6">
        <v>50</v>
      </c>
      <c r="P6">
        <v>5</v>
      </c>
      <c r="Q6" s="1" t="s">
        <v>87</v>
      </c>
      <c r="R6" s="1" t="s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3CB76-534F-46BF-A2AB-4A2F4A3C6B1E}">
  <dimension ref="A1:Q9"/>
  <sheetViews>
    <sheetView workbookViewId="0">
      <selection sqref="A1:Q9"/>
    </sheetView>
  </sheetViews>
  <sheetFormatPr defaultRowHeight="15" x14ac:dyDescent="0.25"/>
  <cols>
    <col min="1" max="1" width="30" bestFit="1" customWidth="1"/>
    <col min="2" max="2" width="13" bestFit="1" customWidth="1"/>
    <col min="3" max="3" width="77.5703125" bestFit="1" customWidth="1"/>
    <col min="4" max="4" width="29.7109375" bestFit="1" customWidth="1"/>
    <col min="5" max="5" width="51.5703125" bestFit="1" customWidth="1"/>
    <col min="6" max="6" width="21.28515625" bestFit="1" customWidth="1"/>
    <col min="7" max="7" width="29" bestFit="1" customWidth="1"/>
    <col min="8" max="8" width="24.5703125" bestFit="1" customWidth="1"/>
    <col min="9" max="9" width="29.5703125" bestFit="1" customWidth="1"/>
    <col min="10" max="10" width="33.140625" bestFit="1" customWidth="1"/>
    <col min="11" max="11" width="26.85546875" bestFit="1" customWidth="1"/>
    <col min="12" max="12" width="30.28515625" bestFit="1" customWidth="1"/>
    <col min="13" max="13" width="25.5703125" bestFit="1" customWidth="1"/>
    <col min="14" max="14" width="25.85546875" bestFit="1" customWidth="1"/>
    <col min="15" max="15" width="29.140625" bestFit="1" customWidth="1"/>
    <col min="16" max="16" width="37.7109375" bestFit="1" customWidth="1"/>
    <col min="17" max="17" width="11.42578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1" t="s">
        <v>17</v>
      </c>
      <c r="B2">
        <v>68964</v>
      </c>
      <c r="C2" s="1" t="s">
        <v>18</v>
      </c>
      <c r="D2" s="1" t="s">
        <v>19</v>
      </c>
      <c r="E2" s="1" t="s">
        <v>20</v>
      </c>
      <c r="F2">
        <v>3</v>
      </c>
      <c r="G2">
        <v>0.2</v>
      </c>
      <c r="H2">
        <v>50</v>
      </c>
      <c r="I2" t="b">
        <v>0</v>
      </c>
      <c r="J2" t="b">
        <v>1</v>
      </c>
      <c r="K2">
        <v>1</v>
      </c>
      <c r="L2" t="b">
        <v>0</v>
      </c>
      <c r="M2">
        <v>1</v>
      </c>
      <c r="N2">
        <v>20</v>
      </c>
      <c r="O2">
        <v>2</v>
      </c>
      <c r="P2" s="1" t="s">
        <v>21</v>
      </c>
      <c r="Q2" s="1" t="s">
        <v>22</v>
      </c>
    </row>
    <row r="3" spans="1:17" x14ac:dyDescent="0.25">
      <c r="A3" s="1" t="s">
        <v>17</v>
      </c>
      <c r="B3">
        <v>68952</v>
      </c>
      <c r="C3" s="1" t="s">
        <v>23</v>
      </c>
      <c r="D3" s="1" t="s">
        <v>24</v>
      </c>
      <c r="E3" s="1" t="s">
        <v>25</v>
      </c>
      <c r="F3">
        <v>4</v>
      </c>
      <c r="G3">
        <v>0.2</v>
      </c>
      <c r="H3">
        <v>400</v>
      </c>
      <c r="I3" t="b">
        <v>0</v>
      </c>
      <c r="J3" t="b">
        <v>1</v>
      </c>
      <c r="K3">
        <v>2</v>
      </c>
      <c r="L3" t="b">
        <v>0</v>
      </c>
      <c r="M3">
        <v>1</v>
      </c>
      <c r="N3">
        <v>50</v>
      </c>
      <c r="O3">
        <v>4</v>
      </c>
      <c r="P3" s="1" t="s">
        <v>26</v>
      </c>
      <c r="Q3" s="1" t="s">
        <v>22</v>
      </c>
    </row>
    <row r="4" spans="1:17" x14ac:dyDescent="0.25">
      <c r="A4" s="1" t="s">
        <v>17</v>
      </c>
      <c r="B4">
        <v>69298</v>
      </c>
      <c r="C4" s="1" t="s">
        <v>27</v>
      </c>
      <c r="D4" s="1" t="s">
        <v>28</v>
      </c>
      <c r="E4" s="1" t="s">
        <v>25</v>
      </c>
      <c r="F4">
        <v>7</v>
      </c>
      <c r="G4">
        <v>0.2</v>
      </c>
      <c r="H4">
        <v>100</v>
      </c>
      <c r="I4" t="b">
        <v>0</v>
      </c>
      <c r="J4" t="b">
        <v>1</v>
      </c>
      <c r="K4">
        <v>2</v>
      </c>
      <c r="L4" t="b">
        <v>0</v>
      </c>
      <c r="M4">
        <v>1</v>
      </c>
      <c r="N4">
        <v>30</v>
      </c>
      <c r="O4">
        <v>2</v>
      </c>
      <c r="P4" s="1" t="s">
        <v>29</v>
      </c>
      <c r="Q4" s="1" t="s">
        <v>22</v>
      </c>
    </row>
    <row r="5" spans="1:17" x14ac:dyDescent="0.25">
      <c r="A5" s="1" t="s">
        <v>17</v>
      </c>
      <c r="B5">
        <v>68688</v>
      </c>
      <c r="C5" s="1" t="s">
        <v>30</v>
      </c>
      <c r="D5" s="1" t="s">
        <v>31</v>
      </c>
      <c r="E5" s="1" t="s">
        <v>25</v>
      </c>
      <c r="F5">
        <v>1</v>
      </c>
      <c r="G5">
        <v>0.2</v>
      </c>
      <c r="H5">
        <v>50</v>
      </c>
      <c r="I5" t="b">
        <v>0</v>
      </c>
      <c r="J5" t="b">
        <v>1</v>
      </c>
      <c r="K5">
        <v>0</v>
      </c>
      <c r="L5" t="b">
        <v>0</v>
      </c>
      <c r="M5">
        <v>1</v>
      </c>
      <c r="N5">
        <v>25</v>
      </c>
      <c r="O5">
        <v>3</v>
      </c>
      <c r="P5" s="1" t="s">
        <v>32</v>
      </c>
      <c r="Q5" s="1" t="s">
        <v>22</v>
      </c>
    </row>
    <row r="6" spans="1:17" x14ac:dyDescent="0.25">
      <c r="A6" s="1" t="s">
        <v>17</v>
      </c>
      <c r="B6">
        <v>68938</v>
      </c>
      <c r="C6" s="1" t="s">
        <v>33</v>
      </c>
      <c r="D6" s="1" t="s">
        <v>34</v>
      </c>
      <c r="E6" s="1" t="s">
        <v>35</v>
      </c>
      <c r="F6">
        <v>5</v>
      </c>
      <c r="G6">
        <v>0.8</v>
      </c>
      <c r="H6">
        <v>200</v>
      </c>
      <c r="I6" t="b">
        <v>1</v>
      </c>
      <c r="J6" t="b">
        <v>1</v>
      </c>
      <c r="K6">
        <v>1</v>
      </c>
      <c r="L6" t="b">
        <v>0</v>
      </c>
      <c r="M6">
        <v>1</v>
      </c>
      <c r="N6">
        <v>60</v>
      </c>
      <c r="O6">
        <v>4.5</v>
      </c>
      <c r="P6" s="1" t="s">
        <v>36</v>
      </c>
      <c r="Q6" s="1" t="s">
        <v>22</v>
      </c>
    </row>
    <row r="7" spans="1:17" x14ac:dyDescent="0.25">
      <c r="A7" s="1" t="s">
        <v>17</v>
      </c>
      <c r="B7">
        <v>69108</v>
      </c>
      <c r="C7" s="1" t="s">
        <v>37</v>
      </c>
      <c r="D7" s="1" t="s">
        <v>38</v>
      </c>
      <c r="E7" s="1" t="s">
        <v>39</v>
      </c>
      <c r="F7">
        <v>6</v>
      </c>
      <c r="G7">
        <v>0.2</v>
      </c>
      <c r="H7">
        <v>50</v>
      </c>
      <c r="I7" t="b">
        <v>0</v>
      </c>
      <c r="J7" t="b">
        <v>1</v>
      </c>
      <c r="K7">
        <v>1</v>
      </c>
      <c r="L7" t="b">
        <v>0</v>
      </c>
      <c r="M7">
        <v>1</v>
      </c>
      <c r="N7">
        <v>20</v>
      </c>
      <c r="O7">
        <v>3</v>
      </c>
      <c r="P7" s="1" t="s">
        <v>40</v>
      </c>
      <c r="Q7" s="1" t="s">
        <v>22</v>
      </c>
    </row>
    <row r="8" spans="1:17" x14ac:dyDescent="0.25">
      <c r="A8" s="1" t="s">
        <v>17</v>
      </c>
      <c r="B8">
        <v>69070</v>
      </c>
      <c r="C8" s="1" t="s">
        <v>41</v>
      </c>
      <c r="D8" s="1" t="s">
        <v>42</v>
      </c>
      <c r="E8" s="1" t="s">
        <v>43</v>
      </c>
      <c r="F8">
        <v>8</v>
      </c>
      <c r="G8">
        <v>0.4</v>
      </c>
      <c r="H8">
        <v>250</v>
      </c>
      <c r="I8" t="b">
        <v>1</v>
      </c>
      <c r="J8" t="b">
        <v>1</v>
      </c>
      <c r="K8">
        <v>1</v>
      </c>
      <c r="L8" t="b">
        <v>0</v>
      </c>
      <c r="M8">
        <v>1</v>
      </c>
      <c r="N8">
        <v>50</v>
      </c>
      <c r="O8">
        <v>4.5</v>
      </c>
      <c r="P8" s="1" t="s">
        <v>44</v>
      </c>
      <c r="Q8" s="1" t="s">
        <v>22</v>
      </c>
    </row>
    <row r="9" spans="1:17" x14ac:dyDescent="0.25">
      <c r="A9" s="1" t="s">
        <v>17</v>
      </c>
      <c r="B9">
        <v>69310</v>
      </c>
      <c r="C9" s="1" t="s">
        <v>45</v>
      </c>
      <c r="D9" s="1" t="s">
        <v>46</v>
      </c>
      <c r="E9" s="1" t="s">
        <v>25</v>
      </c>
      <c r="F9">
        <v>0</v>
      </c>
      <c r="G9">
        <v>0.2</v>
      </c>
      <c r="H9">
        <v>50</v>
      </c>
      <c r="I9" t="b">
        <v>0</v>
      </c>
      <c r="J9" t="b">
        <v>1</v>
      </c>
      <c r="K9">
        <v>0</v>
      </c>
      <c r="L9" t="b">
        <v>0</v>
      </c>
      <c r="M9">
        <v>1</v>
      </c>
      <c r="N9">
        <v>20</v>
      </c>
      <c r="O9">
        <v>2.5</v>
      </c>
      <c r="P9" s="1" t="s">
        <v>47</v>
      </c>
      <c r="Q9" s="1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B535B-A9A7-4458-9F24-F38702675ACF}">
  <dimension ref="A1:R5"/>
  <sheetViews>
    <sheetView topLeftCell="B1" workbookViewId="0"/>
  </sheetViews>
  <sheetFormatPr defaultRowHeight="15" x14ac:dyDescent="0.25"/>
  <cols>
    <col min="1" max="1" width="45.28515625" bestFit="1" customWidth="1"/>
    <col min="2" max="2" width="13" bestFit="1" customWidth="1"/>
    <col min="3" max="3" width="80.5703125" bestFit="1" customWidth="1"/>
    <col min="4" max="4" width="27" bestFit="1" customWidth="1"/>
    <col min="5" max="5" width="29.7109375" bestFit="1" customWidth="1"/>
    <col min="6" max="6" width="49.42578125" bestFit="1" customWidth="1"/>
    <col min="7" max="7" width="21.28515625" bestFit="1" customWidth="1"/>
    <col min="8" max="8" width="29" bestFit="1" customWidth="1"/>
    <col min="9" max="9" width="24.5703125" bestFit="1" customWidth="1"/>
    <col min="10" max="10" width="29.5703125" bestFit="1" customWidth="1"/>
    <col min="11" max="11" width="33.140625" bestFit="1" customWidth="1"/>
    <col min="12" max="12" width="26.85546875" bestFit="1" customWidth="1"/>
    <col min="13" max="13" width="30.28515625" bestFit="1" customWidth="1"/>
    <col min="14" max="14" width="25.5703125" bestFit="1" customWidth="1"/>
    <col min="15" max="15" width="25.85546875" bestFit="1" customWidth="1"/>
    <col min="16" max="16" width="29.140625" bestFit="1" customWidth="1"/>
    <col min="17" max="17" width="36.5703125" bestFit="1" customWidth="1"/>
    <col min="18" max="18" width="11.42578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48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 s="1" t="s">
        <v>49</v>
      </c>
      <c r="B2">
        <v>68646</v>
      </c>
      <c r="C2" s="1" t="s">
        <v>50</v>
      </c>
      <c r="D2">
        <v>1.1000000000000001</v>
      </c>
      <c r="E2" s="1" t="s">
        <v>51</v>
      </c>
      <c r="F2" s="1" t="s">
        <v>52</v>
      </c>
      <c r="G2">
        <v>5</v>
      </c>
      <c r="H2">
        <v>0.6</v>
      </c>
      <c r="I2">
        <v>450</v>
      </c>
      <c r="J2" t="b">
        <v>1</v>
      </c>
      <c r="K2" t="b">
        <v>1</v>
      </c>
      <c r="L2">
        <v>30</v>
      </c>
      <c r="M2" t="b">
        <v>1</v>
      </c>
      <c r="N2">
        <v>10</v>
      </c>
      <c r="O2">
        <v>45</v>
      </c>
      <c r="P2">
        <v>10</v>
      </c>
      <c r="Q2" s="1" t="s">
        <v>53</v>
      </c>
      <c r="R2" s="1" t="s">
        <v>22</v>
      </c>
    </row>
    <row r="3" spans="1:18" x14ac:dyDescent="0.25">
      <c r="A3" s="1" t="s">
        <v>49</v>
      </c>
      <c r="B3">
        <v>69512</v>
      </c>
      <c r="C3" s="1" t="s">
        <v>54</v>
      </c>
      <c r="D3">
        <v>1.1000000000000001</v>
      </c>
      <c r="E3" s="1" t="s">
        <v>55</v>
      </c>
      <c r="F3" s="1" t="s">
        <v>56</v>
      </c>
      <c r="G3">
        <v>3</v>
      </c>
      <c r="H3">
        <v>0.6</v>
      </c>
      <c r="I3">
        <v>500</v>
      </c>
      <c r="J3" t="b">
        <v>1</v>
      </c>
      <c r="K3" t="b">
        <v>1</v>
      </c>
      <c r="L3">
        <v>30</v>
      </c>
      <c r="M3" t="b">
        <v>1</v>
      </c>
      <c r="N3">
        <v>10</v>
      </c>
      <c r="O3">
        <v>50</v>
      </c>
      <c r="P3">
        <v>10</v>
      </c>
      <c r="Q3" s="1" t="s">
        <v>57</v>
      </c>
      <c r="R3" s="1" t="s">
        <v>22</v>
      </c>
    </row>
    <row r="4" spans="1:18" x14ac:dyDescent="0.25">
      <c r="A4" s="1" t="s">
        <v>49</v>
      </c>
      <c r="B4">
        <v>68682</v>
      </c>
      <c r="C4" s="1" t="s">
        <v>58</v>
      </c>
      <c r="D4">
        <v>1.1000000000000001</v>
      </c>
      <c r="E4" s="1" t="s">
        <v>59</v>
      </c>
      <c r="F4" s="1" t="s">
        <v>60</v>
      </c>
      <c r="G4">
        <v>9</v>
      </c>
      <c r="H4">
        <v>0.6</v>
      </c>
      <c r="I4">
        <v>600</v>
      </c>
      <c r="J4" t="b">
        <v>1</v>
      </c>
      <c r="K4" t="b">
        <v>1</v>
      </c>
      <c r="L4">
        <v>30</v>
      </c>
      <c r="M4" t="b">
        <v>1</v>
      </c>
      <c r="N4">
        <v>10</v>
      </c>
      <c r="O4">
        <v>50</v>
      </c>
      <c r="P4">
        <v>10</v>
      </c>
      <c r="Q4" s="1" t="s">
        <v>61</v>
      </c>
      <c r="R4" s="1" t="s">
        <v>22</v>
      </c>
    </row>
    <row r="5" spans="1:18" x14ac:dyDescent="0.25">
      <c r="A5" s="1" t="s">
        <v>49</v>
      </c>
      <c r="B5">
        <v>69066</v>
      </c>
      <c r="C5" s="1" t="s">
        <v>62</v>
      </c>
      <c r="D5">
        <v>1.1000000000000001</v>
      </c>
      <c r="E5" s="1" t="s">
        <v>63</v>
      </c>
      <c r="F5" s="1" t="s">
        <v>64</v>
      </c>
      <c r="G5">
        <v>2</v>
      </c>
      <c r="H5">
        <v>0.4</v>
      </c>
      <c r="I5">
        <v>400</v>
      </c>
      <c r="J5" t="b">
        <v>1</v>
      </c>
      <c r="K5" t="b">
        <v>1</v>
      </c>
      <c r="L5">
        <v>30</v>
      </c>
      <c r="M5" t="b">
        <v>1</v>
      </c>
      <c r="N5">
        <v>10</v>
      </c>
      <c r="O5">
        <v>50</v>
      </c>
      <c r="P5">
        <v>10</v>
      </c>
      <c r="Q5" s="1" t="s">
        <v>65</v>
      </c>
      <c r="R5" s="1" t="s">
        <v>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551D0-F3B6-4622-BD3E-6077B96EBC03}">
  <dimension ref="A1:R2"/>
  <sheetViews>
    <sheetView workbookViewId="0"/>
  </sheetViews>
  <sheetFormatPr defaultRowHeight="15" x14ac:dyDescent="0.25"/>
  <cols>
    <col min="1" max="1" width="30.85546875" bestFit="1" customWidth="1"/>
    <col min="2" max="2" width="13" bestFit="1" customWidth="1"/>
    <col min="3" max="3" width="71.140625" bestFit="1" customWidth="1"/>
    <col min="4" max="4" width="30.28515625" bestFit="1" customWidth="1"/>
    <col min="5" max="5" width="29.7109375" bestFit="1" customWidth="1"/>
    <col min="6" max="6" width="31.28515625" bestFit="1" customWidth="1"/>
    <col min="7" max="7" width="21.28515625" bestFit="1" customWidth="1"/>
    <col min="8" max="8" width="29" bestFit="1" customWidth="1"/>
    <col min="9" max="9" width="24.5703125" bestFit="1" customWidth="1"/>
    <col min="10" max="10" width="29.5703125" bestFit="1" customWidth="1"/>
    <col min="11" max="11" width="33.140625" bestFit="1" customWidth="1"/>
    <col min="12" max="12" width="26.85546875" bestFit="1" customWidth="1"/>
    <col min="13" max="13" width="30.28515625" bestFit="1" customWidth="1"/>
    <col min="14" max="14" width="25.5703125" bestFit="1" customWidth="1"/>
    <col min="15" max="15" width="25.85546875" bestFit="1" customWidth="1"/>
    <col min="16" max="16" width="29.140625" bestFit="1" customWidth="1"/>
    <col min="17" max="17" width="38" bestFit="1" customWidth="1"/>
    <col min="18" max="18" width="11.42578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88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 s="1" t="s">
        <v>89</v>
      </c>
      <c r="B2">
        <v>68732</v>
      </c>
      <c r="C2" s="1" t="s">
        <v>90</v>
      </c>
      <c r="D2">
        <v>353087605</v>
      </c>
      <c r="E2" s="1" t="s">
        <v>91</v>
      </c>
      <c r="F2" s="1" t="s">
        <v>92</v>
      </c>
      <c r="G2">
        <v>2</v>
      </c>
      <c r="H2">
        <v>0.4</v>
      </c>
      <c r="I2">
        <v>500</v>
      </c>
      <c r="J2" t="b">
        <v>1</v>
      </c>
      <c r="K2" t="b">
        <v>1</v>
      </c>
      <c r="L2">
        <v>10</v>
      </c>
      <c r="M2" t="b">
        <v>0</v>
      </c>
      <c r="N2">
        <v>5</v>
      </c>
      <c r="O2">
        <v>50</v>
      </c>
      <c r="P2">
        <v>3</v>
      </c>
      <c r="Q2" s="1" t="s">
        <v>93</v>
      </c>
      <c r="R2" s="1" t="s">
        <v>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243FD-90C9-4E8B-8965-A6885BCB8566}">
  <dimension ref="A1:Q5"/>
  <sheetViews>
    <sheetView workbookViewId="0"/>
  </sheetViews>
  <sheetFormatPr defaultRowHeight="15" x14ac:dyDescent="0.25"/>
  <cols>
    <col min="1" max="1" width="30" bestFit="1" customWidth="1"/>
    <col min="2" max="2" width="13" bestFit="1" customWidth="1"/>
    <col min="3" max="3" width="64" bestFit="1" customWidth="1"/>
    <col min="4" max="4" width="29.7109375" bestFit="1" customWidth="1"/>
    <col min="5" max="5" width="54.7109375" bestFit="1" customWidth="1"/>
    <col min="6" max="6" width="21.28515625" bestFit="1" customWidth="1"/>
    <col min="7" max="7" width="29" bestFit="1" customWidth="1"/>
    <col min="8" max="8" width="24.5703125" bestFit="1" customWidth="1"/>
    <col min="9" max="9" width="29.5703125" bestFit="1" customWidth="1"/>
    <col min="10" max="10" width="33.140625" bestFit="1" customWidth="1"/>
    <col min="11" max="11" width="26.85546875" bestFit="1" customWidth="1"/>
    <col min="12" max="12" width="30.28515625" bestFit="1" customWidth="1"/>
    <col min="13" max="13" width="25.5703125" bestFit="1" customWidth="1"/>
    <col min="14" max="14" width="25.85546875" bestFit="1" customWidth="1"/>
    <col min="15" max="15" width="29.140625" bestFit="1" customWidth="1"/>
    <col min="16" max="16" width="36.85546875" bestFit="1" customWidth="1"/>
    <col min="17" max="17" width="11.42578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1" t="s">
        <v>94</v>
      </c>
      <c r="B2">
        <v>69008</v>
      </c>
      <c r="C2" s="1" t="s">
        <v>95</v>
      </c>
      <c r="D2" s="1" t="s">
        <v>96</v>
      </c>
      <c r="E2" s="1" t="s">
        <v>97</v>
      </c>
      <c r="F2">
        <v>3</v>
      </c>
      <c r="G2">
        <v>0.2</v>
      </c>
      <c r="H2">
        <v>75</v>
      </c>
      <c r="I2" t="b">
        <v>1</v>
      </c>
      <c r="J2" t="b">
        <v>1</v>
      </c>
      <c r="K2">
        <v>4</v>
      </c>
      <c r="L2" t="b">
        <v>0</v>
      </c>
      <c r="M2">
        <v>1</v>
      </c>
      <c r="N2">
        <v>50</v>
      </c>
      <c r="O2">
        <v>5</v>
      </c>
      <c r="P2" s="1" t="s">
        <v>98</v>
      </c>
      <c r="Q2" s="1" t="s">
        <v>22</v>
      </c>
    </row>
    <row r="3" spans="1:17" x14ac:dyDescent="0.25">
      <c r="A3" s="1" t="s">
        <v>94</v>
      </c>
      <c r="B3">
        <v>69412</v>
      </c>
      <c r="C3" s="1" t="s">
        <v>99</v>
      </c>
      <c r="D3" s="1" t="s">
        <v>100</v>
      </c>
      <c r="E3" s="1" t="s">
        <v>101</v>
      </c>
      <c r="F3">
        <v>5</v>
      </c>
      <c r="G3">
        <v>0.2</v>
      </c>
      <c r="H3">
        <v>150</v>
      </c>
      <c r="I3" t="b">
        <v>1</v>
      </c>
      <c r="J3" t="b">
        <v>1</v>
      </c>
      <c r="K3">
        <v>6</v>
      </c>
      <c r="L3" t="b">
        <v>0</v>
      </c>
      <c r="M3">
        <v>1</v>
      </c>
      <c r="N3">
        <v>50</v>
      </c>
      <c r="O3">
        <v>10</v>
      </c>
      <c r="P3" s="1" t="s">
        <v>102</v>
      </c>
      <c r="Q3" s="1" t="s">
        <v>22</v>
      </c>
    </row>
    <row r="4" spans="1:17" x14ac:dyDescent="0.25">
      <c r="A4" s="1" t="s">
        <v>94</v>
      </c>
      <c r="B4">
        <v>68792</v>
      </c>
      <c r="C4" s="1" t="s">
        <v>103</v>
      </c>
      <c r="D4" s="1" t="s">
        <v>104</v>
      </c>
      <c r="E4" s="1" t="s">
        <v>105</v>
      </c>
      <c r="F4">
        <v>1</v>
      </c>
      <c r="G4">
        <v>0.2</v>
      </c>
      <c r="H4">
        <v>30</v>
      </c>
      <c r="I4" t="b">
        <v>1</v>
      </c>
      <c r="J4" t="b">
        <v>1</v>
      </c>
      <c r="K4">
        <v>2</v>
      </c>
      <c r="L4" t="b">
        <v>0</v>
      </c>
      <c r="M4">
        <v>1</v>
      </c>
      <c r="N4">
        <v>2</v>
      </c>
      <c r="O4">
        <v>2</v>
      </c>
      <c r="P4" s="1" t="s">
        <v>106</v>
      </c>
      <c r="Q4" s="1" t="s">
        <v>22</v>
      </c>
    </row>
    <row r="5" spans="1:17" x14ac:dyDescent="0.25">
      <c r="A5" s="1" t="s">
        <v>94</v>
      </c>
      <c r="B5">
        <v>69374</v>
      </c>
      <c r="C5" s="1" t="s">
        <v>107</v>
      </c>
      <c r="D5" s="1" t="s">
        <v>108</v>
      </c>
      <c r="E5" s="1" t="s">
        <v>109</v>
      </c>
      <c r="F5">
        <v>7</v>
      </c>
      <c r="G5">
        <v>0.2</v>
      </c>
      <c r="H5">
        <v>300</v>
      </c>
      <c r="I5" t="b">
        <v>1</v>
      </c>
      <c r="J5" t="b">
        <v>1</v>
      </c>
      <c r="K5">
        <v>7</v>
      </c>
      <c r="L5" t="b">
        <v>0</v>
      </c>
      <c r="M5">
        <v>1</v>
      </c>
      <c r="N5">
        <v>50</v>
      </c>
      <c r="O5">
        <v>14</v>
      </c>
      <c r="P5" s="1" t="s">
        <v>110</v>
      </c>
      <c r="Q5" s="1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4CC3D-7CC6-4FB8-929F-592ABBAAD025}">
  <dimension ref="A1:S3"/>
  <sheetViews>
    <sheetView workbookViewId="0"/>
  </sheetViews>
  <sheetFormatPr defaultRowHeight="15" x14ac:dyDescent="0.25"/>
  <cols>
    <col min="1" max="1" width="27.85546875" bestFit="1" customWidth="1"/>
    <col min="2" max="2" width="13" bestFit="1" customWidth="1"/>
    <col min="3" max="3" width="72.85546875" bestFit="1" customWidth="1"/>
    <col min="4" max="4" width="32.140625" bestFit="1" customWidth="1"/>
    <col min="5" max="5" width="34.7109375" bestFit="1" customWidth="1"/>
    <col min="6" max="6" width="29.7109375" bestFit="1" customWidth="1"/>
    <col min="7" max="7" width="81.140625" bestFit="1" customWidth="1"/>
    <col min="8" max="8" width="21.28515625" bestFit="1" customWidth="1"/>
    <col min="9" max="9" width="29" bestFit="1" customWidth="1"/>
    <col min="10" max="10" width="24.5703125" bestFit="1" customWidth="1"/>
    <col min="11" max="11" width="29.5703125" bestFit="1" customWidth="1"/>
    <col min="12" max="12" width="33.140625" bestFit="1" customWidth="1"/>
    <col min="13" max="13" width="26.85546875" bestFit="1" customWidth="1"/>
    <col min="14" max="14" width="30.28515625" bestFit="1" customWidth="1"/>
    <col min="15" max="15" width="25.5703125" bestFit="1" customWidth="1"/>
    <col min="16" max="16" width="25.85546875" bestFit="1" customWidth="1"/>
    <col min="17" max="17" width="29.140625" bestFit="1" customWidth="1"/>
    <col min="18" max="18" width="37.28515625" bestFit="1" customWidth="1"/>
    <col min="19" max="19" width="11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111</v>
      </c>
      <c r="E1" t="s">
        <v>112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x14ac:dyDescent="0.25">
      <c r="A2" s="1" t="s">
        <v>113</v>
      </c>
      <c r="B2">
        <v>69342</v>
      </c>
      <c r="C2" s="1" t="s">
        <v>114</v>
      </c>
      <c r="D2">
        <v>1.1000000000000001</v>
      </c>
      <c r="E2">
        <v>1</v>
      </c>
      <c r="F2" s="1" t="s">
        <v>115</v>
      </c>
      <c r="G2" s="1" t="s">
        <v>116</v>
      </c>
      <c r="H2">
        <v>2</v>
      </c>
      <c r="I2">
        <v>0.6</v>
      </c>
      <c r="J2">
        <v>300</v>
      </c>
      <c r="K2" t="b">
        <v>1</v>
      </c>
      <c r="L2" t="b">
        <v>0</v>
      </c>
      <c r="M2">
        <v>10</v>
      </c>
      <c r="N2" t="b">
        <v>1</v>
      </c>
      <c r="O2">
        <v>10</v>
      </c>
      <c r="P2">
        <v>50</v>
      </c>
      <c r="Q2">
        <v>5</v>
      </c>
      <c r="R2" s="1" t="s">
        <v>117</v>
      </c>
      <c r="S2" s="1" t="s">
        <v>22</v>
      </c>
    </row>
    <row r="3" spans="1:19" x14ac:dyDescent="0.25">
      <c r="A3" s="1" t="s">
        <v>113</v>
      </c>
      <c r="B3">
        <v>69440</v>
      </c>
      <c r="C3" s="1" t="s">
        <v>118</v>
      </c>
      <c r="D3">
        <v>1</v>
      </c>
      <c r="E3">
        <v>1.1000000000000001</v>
      </c>
      <c r="F3" s="1" t="s">
        <v>119</v>
      </c>
      <c r="G3" s="1" t="s">
        <v>120</v>
      </c>
      <c r="H3">
        <v>6</v>
      </c>
      <c r="I3">
        <v>0.3</v>
      </c>
      <c r="J3">
        <v>200</v>
      </c>
      <c r="K3" t="b">
        <v>1</v>
      </c>
      <c r="L3" t="b">
        <v>0</v>
      </c>
      <c r="M3">
        <v>10</v>
      </c>
      <c r="N3" t="b">
        <v>1</v>
      </c>
      <c r="O3">
        <v>10</v>
      </c>
      <c r="P3">
        <v>20</v>
      </c>
      <c r="Q3">
        <v>5</v>
      </c>
      <c r="R3" s="1" t="s">
        <v>121</v>
      </c>
      <c r="S3" s="1" t="s">
        <v>22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4D598-B4FC-44FE-B9B4-9E4C54227D8E}">
  <dimension ref="A1:R2"/>
  <sheetViews>
    <sheetView workbookViewId="0"/>
  </sheetViews>
  <sheetFormatPr defaultRowHeight="15" x14ac:dyDescent="0.25"/>
  <cols>
    <col min="1" max="1" width="35.28515625" bestFit="1" customWidth="1"/>
    <col min="2" max="2" width="13" bestFit="1" customWidth="1"/>
    <col min="3" max="3" width="69.7109375" bestFit="1" customWidth="1"/>
    <col min="4" max="4" width="36.140625" bestFit="1" customWidth="1"/>
    <col min="5" max="5" width="29.7109375" bestFit="1" customWidth="1"/>
    <col min="6" max="6" width="29.28515625" bestFit="1" customWidth="1"/>
    <col min="7" max="7" width="21.28515625" bestFit="1" customWidth="1"/>
    <col min="8" max="8" width="29" bestFit="1" customWidth="1"/>
    <col min="9" max="9" width="24.5703125" bestFit="1" customWidth="1"/>
    <col min="10" max="10" width="29.5703125" bestFit="1" customWidth="1"/>
    <col min="11" max="11" width="33.140625" bestFit="1" customWidth="1"/>
    <col min="12" max="12" width="26.85546875" bestFit="1" customWidth="1"/>
    <col min="13" max="13" width="30.28515625" bestFit="1" customWidth="1"/>
    <col min="14" max="14" width="25.5703125" bestFit="1" customWidth="1"/>
    <col min="15" max="15" width="25.85546875" bestFit="1" customWidth="1"/>
    <col min="16" max="16" width="29.140625" bestFit="1" customWidth="1"/>
    <col min="17" max="17" width="36.85546875" bestFit="1" customWidth="1"/>
    <col min="18" max="18" width="11.42578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122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 s="1" t="s">
        <v>123</v>
      </c>
      <c r="B2">
        <v>68808</v>
      </c>
      <c r="C2" s="1" t="s">
        <v>124</v>
      </c>
      <c r="D2">
        <v>20</v>
      </c>
      <c r="E2" s="1" t="s">
        <v>125</v>
      </c>
      <c r="F2" s="1" t="s">
        <v>126</v>
      </c>
      <c r="G2">
        <v>5</v>
      </c>
      <c r="H2">
        <v>0.55000000000000004</v>
      </c>
      <c r="I2">
        <v>750</v>
      </c>
      <c r="J2" t="b">
        <v>1</v>
      </c>
      <c r="K2" t="b">
        <v>1</v>
      </c>
      <c r="L2">
        <v>10</v>
      </c>
      <c r="M2" t="b">
        <v>1</v>
      </c>
      <c r="N2">
        <v>10</v>
      </c>
      <c r="O2">
        <v>75</v>
      </c>
      <c r="P2">
        <v>10</v>
      </c>
      <c r="Q2" s="1" t="s">
        <v>127</v>
      </c>
      <c r="R2" s="1" t="s">
        <v>22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BDF3C-92D4-4013-AC10-02D4DB398E2B}">
  <dimension ref="A1:U4"/>
  <sheetViews>
    <sheetView workbookViewId="0"/>
  </sheetViews>
  <sheetFormatPr defaultRowHeight="15" x14ac:dyDescent="0.25"/>
  <cols>
    <col min="1" max="1" width="27.140625" bestFit="1" customWidth="1"/>
    <col min="2" max="2" width="13" bestFit="1" customWidth="1"/>
    <col min="3" max="3" width="73" bestFit="1" customWidth="1"/>
    <col min="4" max="4" width="26.5703125" bestFit="1" customWidth="1"/>
    <col min="5" max="5" width="36.28515625" bestFit="1" customWidth="1"/>
    <col min="6" max="6" width="41.42578125" bestFit="1" customWidth="1"/>
    <col min="7" max="7" width="42.42578125" bestFit="1" customWidth="1"/>
    <col min="8" max="8" width="29.7109375" bestFit="1" customWidth="1"/>
    <col min="9" max="9" width="40.28515625" bestFit="1" customWidth="1"/>
    <col min="10" max="10" width="21.28515625" bestFit="1" customWidth="1"/>
    <col min="11" max="11" width="29" bestFit="1" customWidth="1"/>
    <col min="12" max="12" width="24.5703125" bestFit="1" customWidth="1"/>
    <col min="13" max="13" width="29.5703125" bestFit="1" customWidth="1"/>
    <col min="14" max="14" width="33.140625" bestFit="1" customWidth="1"/>
    <col min="15" max="15" width="26.85546875" bestFit="1" customWidth="1"/>
    <col min="16" max="16" width="30.28515625" bestFit="1" customWidth="1"/>
    <col min="17" max="17" width="25.5703125" bestFit="1" customWidth="1"/>
    <col min="18" max="18" width="25.85546875" bestFit="1" customWidth="1"/>
    <col min="19" max="19" width="29.140625" bestFit="1" customWidth="1"/>
    <col min="20" max="20" width="36.28515625" bestFit="1" customWidth="1"/>
    <col min="21" max="21" width="11.42578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128</v>
      </c>
      <c r="E1" t="s">
        <v>129</v>
      </c>
      <c r="F1" t="s">
        <v>130</v>
      </c>
      <c r="G1" t="s">
        <v>131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</row>
    <row r="2" spans="1:21" x14ac:dyDescent="0.25">
      <c r="A2" s="1" t="s">
        <v>132</v>
      </c>
      <c r="B2">
        <v>69438</v>
      </c>
      <c r="C2" s="1" t="s">
        <v>133</v>
      </c>
      <c r="D2" s="1" t="s">
        <v>134</v>
      </c>
      <c r="E2">
        <v>0.1</v>
      </c>
      <c r="F2">
        <v>0</v>
      </c>
      <c r="G2">
        <v>0</v>
      </c>
      <c r="H2" s="1" t="s">
        <v>135</v>
      </c>
      <c r="I2" s="1" t="s">
        <v>136</v>
      </c>
      <c r="J2">
        <v>4</v>
      </c>
      <c r="K2">
        <v>0.3</v>
      </c>
      <c r="L2">
        <v>500</v>
      </c>
      <c r="M2" t="b">
        <v>1</v>
      </c>
      <c r="N2" t="b">
        <v>0</v>
      </c>
      <c r="O2">
        <v>35</v>
      </c>
      <c r="P2" t="b">
        <v>1</v>
      </c>
      <c r="Q2">
        <v>20</v>
      </c>
      <c r="R2">
        <v>50</v>
      </c>
      <c r="S2">
        <v>5</v>
      </c>
      <c r="T2" s="1" t="s">
        <v>137</v>
      </c>
      <c r="U2" s="1" t="s">
        <v>22</v>
      </c>
    </row>
    <row r="3" spans="1:21" x14ac:dyDescent="0.25">
      <c r="A3" s="1" t="s">
        <v>132</v>
      </c>
      <c r="B3">
        <v>68824</v>
      </c>
      <c r="C3" s="1" t="s">
        <v>138</v>
      </c>
      <c r="D3" s="1" t="s">
        <v>139</v>
      </c>
      <c r="E3">
        <v>0.1</v>
      </c>
      <c r="F3">
        <v>0</v>
      </c>
      <c r="G3">
        <v>0</v>
      </c>
      <c r="H3" s="1" t="s">
        <v>140</v>
      </c>
      <c r="I3" s="1" t="s">
        <v>141</v>
      </c>
      <c r="J3">
        <v>2</v>
      </c>
      <c r="K3">
        <v>0.2</v>
      </c>
      <c r="L3">
        <v>250</v>
      </c>
      <c r="M3" t="b">
        <v>1</v>
      </c>
      <c r="N3" t="b">
        <v>0</v>
      </c>
      <c r="O3">
        <v>45</v>
      </c>
      <c r="P3" t="b">
        <v>1</v>
      </c>
      <c r="Q3">
        <v>10</v>
      </c>
      <c r="R3">
        <v>25</v>
      </c>
      <c r="S3">
        <v>0</v>
      </c>
      <c r="T3" s="1" t="s">
        <v>142</v>
      </c>
      <c r="U3" s="1" t="s">
        <v>22</v>
      </c>
    </row>
    <row r="4" spans="1:21" x14ac:dyDescent="0.25">
      <c r="A4" s="1" t="s">
        <v>132</v>
      </c>
      <c r="B4">
        <v>69364</v>
      </c>
      <c r="C4" s="1" t="s">
        <v>143</v>
      </c>
      <c r="D4" s="1" t="s">
        <v>144</v>
      </c>
      <c r="E4">
        <v>0.1</v>
      </c>
      <c r="F4">
        <v>0</v>
      </c>
      <c r="G4">
        <v>0</v>
      </c>
      <c r="H4" s="1" t="s">
        <v>145</v>
      </c>
      <c r="I4" s="1" t="s">
        <v>146</v>
      </c>
      <c r="J4">
        <v>3</v>
      </c>
      <c r="K4">
        <v>0.3</v>
      </c>
      <c r="L4">
        <v>500</v>
      </c>
      <c r="M4" t="b">
        <v>1</v>
      </c>
      <c r="N4" t="b">
        <v>0</v>
      </c>
      <c r="O4">
        <v>60</v>
      </c>
      <c r="P4" t="b">
        <v>1</v>
      </c>
      <c r="Q4">
        <v>20</v>
      </c>
      <c r="R4">
        <v>50</v>
      </c>
      <c r="S4">
        <v>0</v>
      </c>
      <c r="T4" s="1" t="s">
        <v>147</v>
      </c>
      <c r="U4" s="1" t="s">
        <v>22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9C05D-1563-417F-B687-545173FD24A3}">
  <dimension ref="A1:Q2"/>
  <sheetViews>
    <sheetView workbookViewId="0"/>
  </sheetViews>
  <sheetFormatPr defaultRowHeight="15" x14ac:dyDescent="0.25"/>
  <cols>
    <col min="1" max="1" width="35" bestFit="1" customWidth="1"/>
    <col min="2" max="2" width="13" bestFit="1" customWidth="1"/>
    <col min="3" max="3" width="81.140625" bestFit="1" customWidth="1"/>
    <col min="4" max="4" width="29.7109375" bestFit="1" customWidth="1"/>
    <col min="5" max="5" width="60.140625" bestFit="1" customWidth="1"/>
    <col min="6" max="6" width="21.28515625" bestFit="1" customWidth="1"/>
    <col min="7" max="7" width="29" bestFit="1" customWidth="1"/>
    <col min="8" max="8" width="24.5703125" bestFit="1" customWidth="1"/>
    <col min="9" max="9" width="29.5703125" bestFit="1" customWidth="1"/>
    <col min="10" max="10" width="33.140625" bestFit="1" customWidth="1"/>
    <col min="11" max="11" width="26.85546875" bestFit="1" customWidth="1"/>
    <col min="12" max="12" width="30.28515625" bestFit="1" customWidth="1"/>
    <col min="13" max="13" width="25.5703125" bestFit="1" customWidth="1"/>
    <col min="14" max="14" width="25.85546875" bestFit="1" customWidth="1"/>
    <col min="15" max="15" width="29.140625" bestFit="1" customWidth="1"/>
    <col min="16" max="16" width="37.42578125" bestFit="1" customWidth="1"/>
    <col min="17" max="17" width="11.42578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1" t="s">
        <v>148</v>
      </c>
      <c r="B2">
        <v>69270</v>
      </c>
      <c r="C2" s="1" t="s">
        <v>149</v>
      </c>
      <c r="D2" s="1" t="s">
        <v>150</v>
      </c>
      <c r="E2" s="1" t="s">
        <v>151</v>
      </c>
      <c r="F2">
        <v>4</v>
      </c>
      <c r="G2">
        <v>0.8</v>
      </c>
      <c r="H2">
        <v>1000</v>
      </c>
      <c r="I2" t="b">
        <v>1</v>
      </c>
      <c r="J2" t="b">
        <v>1</v>
      </c>
      <c r="K2">
        <v>10</v>
      </c>
      <c r="L2" t="b">
        <v>0</v>
      </c>
      <c r="M2">
        <v>1</v>
      </c>
      <c r="N2">
        <v>200</v>
      </c>
      <c r="O2">
        <v>5</v>
      </c>
      <c r="P2" s="1" t="s">
        <v>152</v>
      </c>
      <c r="Q2" s="1" t="s">
        <v>22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f f c 5 a d 0 - 5 4 5 3 - 4 9 4 b - a 8 d b - f a 4 8 5 8 9 d 7 e 8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 - 0 . 0 8 7 2 5 1 6 7 0 1 5 2 4 7 0 8 1 7 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B o U A A A a F A Y W x t k k A A E x v S U R B V H h e 3 b 3 X l h t n l u e 7 E z Y T 6 b 0 3 9 E a i v F R V 3 d P d M 9 0 X s 9 a s d W 7 P E 8 x L n L v z Q O f 2 X H S v n q 5 Z X U Y q l a o k k a J o M p n e e y A t E i Z n / 3 Y g S C Q S J g I I k F T 9 V S g C S C A Q 8 c X 2 7 m v 5 / 7 5 J X Y p H x M K X c p F r K b x y E N K X P O L R S 5 n o z k p H L C + R s E j q P C T h l k v p S V x K a 8 T z T 7 z G / u 6 2 9 A 0 M F V 6 V R 1 4 P + 5 f V m J x d t N j v f z V 5 I S 1 X T 6 8 i 8 v m 8 P n J y m o 3 L / F 5 Y P h 7 L e P 6 u i + 3 j k C z s R W S g I y + 9 r T l J h M + l t T U u l 3 p e X P H B W U g O T 0 L S E n K e j 3 T m p D + R l 1 Y 9 1 2 Z g a e G V d A z e k i d b c c m W 3 K e g 0 N u W V x o Q O b n Q i y r B T G 9 W x n t y E l U 6 i R T + n M 2 L X G R b 7 J q h k 3 p w q Q u 6 u b F q / / b 3 D 0 n m 4 k I O k / s y N D w m y c N D W T + K y M P p b k n n I k p z I m 2 x 8 u u 7 n g r L 8 6 2 o j H V l 5 f 5 w t v D u G 0 D b f 1 i I S 0 7 P u V 5 c X 5 U a K F 0 U i B p G a g 3 n 9 d + c d L Z e y v J B W P / N y 3 B n X n 7 a i B q B + Y J + o b 2 z u / C i M j i X L 5 S J / u F W W u 4 N + m O I P W X Y S C Q q n f G 8 t O s N W E u q F P A J i O W R M u K t / q y 0 R z O S z Z z b + w v 7 Y f n j Y l y O 0 y 0 y q m u y d R S S j 0 Y v Z F y f N 4 u Z z s / O Z G r m p v R 3 i P z j z b Q J i G b g N N O i 1 3 1 9 o X m H e 9 6 m 1 + c y E + B 5 Q t e 3 l G 6 y y p Q Q + N H 5 1 T 9 A K w s q 4 K A r F y 1 6 Y 9 v b O y Q W j U k m c y E d X V 0 y P j G t 9 y 8 m n X 1 D k o + P y E + b r f J X F a 5 / X Y 9 V p L c V p c t I 6 F J u 9 O u P l w H n F K 9 D + B f D F 0 N x M q U I 6 x G 2 j s P S E R e V E C 2 2 g E j h p f 2 I H K V D c q Y 3 Y F 6 l O E z m F Q f 7 e x K P 6 w E 9 g N v B o 6 f N 3 0 K E Q s 6 l w 4 Q 9 K n U h d j 8 4 V 6 n b p 9 e Z K D B I S P J 6 T O c a p 3 p z E l c p D a O i Q U e 7 8 p J p k s Y A E N n J y Z E R H o B 4 B z t y 9 g g a a b 1 u H q U Y 0 / V D g N Y C Q g i 6 + H 4 t p h Y C T H j 1 v q E l 9 k / D 8 p e V m P y 4 F l W G c + 6 T r a 1 e X 0 d n l 7 3 m W q G 3 7 1 f j c n j W o h Z A 2 N a 4 R y 2 F X A V S u D e U k U / G L y o y D Y x / d 0 A F c + F 1 P f B l 8 l U C 9 7 E / k Z M 7 g 1 l j u n h E j J G Q 0 C w Y C 4 c a 9 n K i q P W j V F K 6 u n s K 7 w S P X C 6 r j 5 z E Y g 7 T c p O L p W o 9 u L h I m 8 Y 7 P I + Y y b C g A g U i 6 1 N m j e k N b P T 4 l c D v s m Z c i 8 t Q L r i x G 6 p 5 D 9 X c 3 D y 6 K v W D B l q R 6 6 w G N M D z b d Y o J D f 7 s q a 9 i 8 / 4 R E 1 3 T G j M Y 1 d 4 I 7 Q m 1 Y z c 3 1 y U 4 Z E R i R b u G V g 7 D M s z P R 5 C H U a A 0 f t V i H S X M K k L N F f J E l 3 D j p r x a M 3 F g 2 h d 6 x U I Q + F b T a r 9 j G b a P w 3 J T F / 9 k v H 8 / E z 9 k L b C q + Y g m 1 X G j y j X + w B S M K p C E u Y r d 8 O 2 N t b U / B i R V / u t R s D 4 S z A U U s + L I K k H X M f q 8 o J M 3 7 h 9 j Z l K g R 8 D w e 6 o T 7 d 6 G A m M u f j Z B y r 5 u d Z q g J g R s n v 6 + 3 3 t j p l d D r g I M P + A f m Z c X Q n W v C 2 a l 5 Z 8 W p L J Q x k c H C 5 8 0 s H L 7 Y g d a 7 Q r p 1 q s 8 G Y A W F d B 9 E q Z u 5 w 2 r o Z g N J Q + Q i 1 q m w 7 k z D F t B A u v X s q N W 3 c L r 5 q D x f k 5 m b l 5 u / C q N v 6 8 H J e U S i 0 I Y V g l Y D n i q Y d J G 8 G l q v 3 T 0 x N J q G 9 R i 5 l K A X H / b j 5 + J c D E s 6 h q m J D q t f O s N 8 r k O 1 M 9 W Z l Q E x f f K Q i g 3 b / V 9 T 5 X 5 h v t y s q 2 u h O f q p n W o U L s 9 O R Y j o 5 S M j I y V v h 0 s E D T 7 2 x t y t D I q D J q V J Z V A / p F w w z V r Y 4 o N u m Q S u S I r j D a q s u n P 1 O M 9 d V l G Z u Y 1 G f + i M Q r W L S M m k m x e G v h n d o g Y J F Q K d m b q H x d q y u L M j E 5 U 3 h V G W i G Y / U h 9 E y k q 4 J p U g t c w 8 r S g k x M T b / 2 2 / w C f + M s o 0 y k X 4 + q e R X W f 1 l x z g / p j B 9 D F L M c 4 F / 8 z t v 9 G e l u 4 F 5 X w k Y q r B p V z z H f I j f 7 s 6 Z Z 0 U L 4 h o c H + 3 b / u n p 6 1 c 8 u f w 9 Z H + B F 0 B g 9 Z N K y u b 6 m J u W Y 0 c X x 8 a l 8 u 9 l v d A 0 9 E 7 H 2 i o a U J H Y u 5 0 z I e q h D 1 b I + b 4 S Z w M j Y h G q Q W T k 5 P i q 8 E y y I h h X b 4 V 5 A w K I a M 4 F K N 7 c Y m M M E a H 7 e i t p N w j T 0 u 1 o Q A J J 6 c v p G 3 c w E C G 3 D 0 B a V K z A T g G g n 1 G d 5 N H p R e O c 6 + O y H I + W Z 6 U T 9 Z t 4 l G o h W r 3 R 9 a E f C 7 + U w r M J 5 p C s v A + p C c D 6 d 8 T d R w p 7 e P k l 0 d M r a y p K 5 B + W w v b k u s y + e K q N U j n R e p N M W / N r b 3 V F h E p W p m V s S U 1 c j k w / J 2 t 4 5 C 2 0 p A k f 4 e U d D D E X 4 F O k x r S o f A u n Q C 2 8 U R N 9 G x 6 f 0 I p t j P u 3 v b X u S X H 7 R 2 V U 7 i A J D I X 2 n 1 U x C 6 x G 0 K X c m G S U 0 Q u 3 8 W 4 p N 9 d U g 6 W Z c Q z H Q D p X g a N n y f y f 4 R I T u m 8 W 4 B R j W D 0 M W E d 3 U 6 / 5 2 O a b / h o z R c P 7 R j u U A 8 6 A d e p S h y u F Y z b 5 u 1 V A r i / P G G K V I q w a D Q a L R a O G d N 9 h X B t r f 2 5 W c m u i 9 f f 0 y M D i k t B Z 2 / D s 9 p + d b E V m 9 G L f 1 v T + c k c 8 m v O c 2 Q U M M F V Y N 1 a 9 + x a E S i m v 6 B Q G Y K X m 4 X 3 g V J C 5 V r Y 8 X n g c H w t b c 5 G r g h u U v W 6 R D C S 6 l U u + r q Q v T B O X w c i e i D n H U / A m I 1 1 3 V 8 / N z G R k d l / a O j s I 7 z Q N m Y D U Q 9 v 6 z M s i W M k j x J 4 n o I m Q B G m z 3 J C K / V 3 / t q W p l Q u A r h x E T x G h 9 H 3 R 6 B X 3 9 A 8 p 0 I W l r S y h z 7 B T e f Q O S v w t z L + X s 7 N Q 0 + q F q o p 2 t L b N 6 + g Y G 7 f t t 7 e 2 F T z t A U y 8 e R M x n A 4 P t T v 7 Q A i L 2 j j f U x V C E K T v i e Q s F E + E Z V B X t L m I Q Q H o Q 1 g 4 a p y c n b 2 y b A N G i N 7 e j B p F z w + 4 O Z u R T l X j k Q 8 p J v Z w S 2 v Z R 2 E w c 1 r V V B S z S m o 9 C H C f H K Z O c b w P 8 D J G z a k A w F D M T 2 v f r p b j 5 Z 7 x P R B F B g v / z 1 W T a z M g v V J A Q C m 8 E 0 W h M e p U p J t T s 7 V c N g / l X D A T O x N S M 7 O 9 s y + n p s X S r m T g 4 P K z v d x Y + U R 6 Y 4 C 4 w R 9 v U S I L G C b h 5 R V 0 M 1 d O m N q 4 y E Q v 1 w 3 p M Z r c j E t M f P 1 B N F Q R i 8 b j l V y g P C h L J w w P L F Q U N S p h C e P U F 4 B M T b s W s K S 3 V q o Y W v X E D H T l 7 d K n G d 5 F W s w b z p b 9 G K V b Q 4 D y q g e v E 1 D 9 Q x g F d K m R J 7 n 4 4 o o w z e S G f q / B 4 q M 8 / n 0 h b l G 4 Q P 9 s + G R y w Z j D Z t r c 2 Z F 0 Z a 3 d n y 0 q T U q l D G Z u c l v b 2 T s 9 C i B S H C x L F p E h Q H m 4 O k e e 1 U B c H 7 J + E L d t 9 q f / B R G v J i J V 1 7 O r C s s h E j z i Z e s E C k B G n P C h I 9 P T 2 F 5 4 F i 7 S a Y s W M + v N m V H 5 W W z y G s 6 9 M 8 u 1 S T H 5 Q E w m f o l q d G I n P 3 8 2 3 y o v t q F W a Y O 4 R R K G u s V k + Z T W 4 V S D V c J o J W T k V W q l d N S t a m I A C L g D a l c A H w h a S b l S 5 Y g W x J s X A 5 y a Q N T Q 8 q g w 0 J f F Y q y O A 6 h C c p y V W F g I R E L S h R p A U Q S 3 U x V D u w n w 6 n p G P x y 6 s x I X r J J S K s 0 2 l R K O V A Q O D w 5 J V 3 8 Q N g T Y K 8 k T N M P c A u S B u b F K d 7 a 8 X 1 f F W O / x G n 2 o Z X Q 8 Y A 9 M I Y U O N X 6 V Q N I D w y L 3 E U X Z 6 r i 8 3 s 7 J 1 m p B E 3 5 R n K R s k 7 D w U / L I b Z S s F w Q k I k a h h K R C q C F w + 0 + h t J D F N O R c J d n 6 v / O F a p L O 7 W 4 V x p w y N j F V c M 7 6 P Q i g G j F r 6 8 V T a W Y D u 1 p z c V x P 8 X E k I 8 4 9 r p X r j X + 6 c y 4 e j V y O J d Z E 9 P 8 4 F Y s 6 Q 0 f 5 g J G P 2 5 4 o 6 d a h 8 F r L B 9 T N Q T Z x K H h R e N Q a C B j i x z Q C a l H K m y 8 s W M w s g H m o X l 5 W B K A B 1 Q V A C 7 V N N S 9 0 d z M o D X c + + 0 J b 0 t m z L V J 9 K + y b k e r w A w u G B 1 v l C z b Y 7 A 9 l r j E U E D y F K B U R p v S L 5 r K e q r b f U L 0 S g N I K I n g f l X B w T N 2 O 3 E D y o B 5 h 2 x f e A 8 0 b w l T I 9 g R n q A m / p d a O F 0 b Y U Q u M D 3 u h z B H R S G R y g w U D d V 5 l U 2 z m t D i d c D R H B W A f 6 H m o Z w r q 6 t P W B w A Q O / 4 X a x I 0 C n 6 x Z O D s 9 l Z x E 5 N W u Y 6 Y R w U L Y U J P m F s m 6 E h y m 4 v 1 K Q C M f 7 O 1 a G B 4 z 5 l 1 o J h d c y 1 h X z i J f n H N f e 0 6 m y l T C 8 D f u e 7 G W I h j B g 1 x l e y x v / l M j s F C 6 E j U R Q k x R t M W b X / M P r K n t o 5 C F + K k a o c y o F E e q W Y l i Y r o T w i c / R u E z Q s / q F v V / t C b B b O 3 q P 8 I H d T M U d V N b a r 5 w U W g k y j S m d b E 5 0 a D C 5 w Q n I u q M n 5 + d F t 6 p D 5 T p J B L N 0 U 5 g Z G z c J J S Z I n r p S G y I i W j e w + G M P X d b H i B S J D b a n O e l I G K V a G 8 3 R / t d M h O A Q C h 4 5 n 7 O 7 k a t J G h Z z 7 s U X N u 8 S v j i 3 B Q V B g S u M I 2 G 1 G o J A l N 6 L I Q T V T m L + n v 1 c B S a 8 r v l m P x 2 t l V + 2 o y Z M C h 3 H 1 y 4 1 S x c m e M T O z k y e 0 + f T 6 t p T 4 i d 1 i W 0 X t 0 M F Y / o t / W 4 L C L S A 6 l R b y l N N d D G Q T a 7 E W S y G W n v c M r + m 4 H t z Q 0 j P v q y v p z K m B R n k d v U L 6 b a n h t Q b E 5 Q V j P W f d 1 8 I g p J u L f Z x c F + g Z + A y c c 1 V C K + n G r k 4 o g m 6 4 G p S s N h J f + r H q D p q M a A g G v J G 8 6 V t S a c / 5 O a n v / + s t W C Q 1 S 7 Y 8 p V Y y S A N V H r 3 D n G b T U J 5 9 Q 6 o b e u b o Y 6 U a e O E 0 s q h 7 P Q / H A a N a z P a 5 y n L 1 B e E 4 1 E J J 1 2 m v f q Q f L g o G n S P q 9 m a X H v F i b O j p p I 5 J B c f D 5 5 1 d w 8 P A 9 b d K w U x 6 l k 4 d n 7 B 0 r K q I S p t I o D K k D Q H v W C 8 P u i + p y 1 j o A F V K 2 b A Q L H V M N M / U 7 N u T 8 s t p o f R 6 U G g N G 9 g n M h 0 F Q N 0 D 3 H p H 0 J X 6 x u h o I + u T j U L w e k e H R O z Y I X O x G z S x s J m x c D R q D 6 t 5 4 w K M A n a W Y V O K m D z q 6 r 3 c W Y e M X + R K v + / I P h q 3 7 g 7 g m N d F e X n w j V + w o I 5 6 u p t G q r C 9 O + x W D U g R X Z F l 2 z V + y f t l h g 4 9 l W R O n J W 6 s L v 1 M p 6 U z 0 7 t u l u D x e d + o l M c M Q B H y e M i K u g S o V T H G n d 6 / K O e u f S L a 7 J X b F I K R u z K s M B 6 3 3 t T t + c t 0 M h S Z i r g A L y Y F x 1 g h m L u z k 5 c H g m S 1 y U K C Y d W d 7 s / D K P 7 p 7 e w v P g k c 2 m 7 0 W 8 G D p C T k X F 1 Z S P I x f g f N K v p q / l 1 Y M H D e p I D g o w F R E c W n 7 d w F R Y u L u q n B A k P g F Z v H 8 b t g K U c l d e U W 5 U Q K E 6 H 9 Y i 5 p m K Q Z u C W b f D 6 s x 8 7 0 o m a O 5 8 b / e d p i r U u s J Z X V 8 / s V 2 5 J r p h 9 m 5 p P 7 k r J p 6 3 + t x y S E i G O p m K L C n U v b V Z k b O L 9 T p V 3 V / c X 4 i + + v z s r O z K / v 7 + 3 J K 9 M v C y Y 0 x F 1 q q u 7 f f y S X 5 R C p 5 q P / v / 0 Z 7 B d d W W h j L 4 i 8 c h K 0 Q 1 G 1 Q Q / A 8 U l + E K m 1 W g 3 x U a S K x n u t 7 F + D 6 x g s a A k e 9 P b s m f z + T N s H q F 0 T L N o 4 i R r y N W u V Y T K W h + 2 L A r l Y e t R i 3 B z 4 V E b 5 K g o A A B k z C c V 2 m 4 5 5 R 3 I t / S D E D S o U H Q R k G 4 z T E U O m z M / n T 4 w X Z O 0 j K R S Y n W Z X U + 2 v P 5 P n C l v z w 4 2 N 5 / P g n W V l d M + a i F o 1 y + n q Z K x a r L 9 q H 1 H f n R z Q D 1 B 2 W H v / X S l x o I 1 I L m L 9 U j o B e 1 U j U 6 e F r Y C Y X 1 4 6 B b g 8 V 6 + 8 L 7 q n J x H w G I n m n u s Z c D 9 f m F 5 A y E V L y T I 2 i 3 B H Q R s V p C x e l w q w S 0 I Q w O 8 B 8 R E D O q l v z 4 3 r M g j C 8 t j k W a h b y C + H / + 3 / + P / + v f b o O X F 5 m Z S C 0 K S / m V i S e 6 J D l x X l 5 O J W Q R w 9 v y + j I o I V + l 5 e X l a n W l a k O r D Y v m 3 m j s d A 8 X o M F 9 K 5 0 d f d 6 / r y L R K K 9 q Q x F z q i t 5 D f Q R m E l F X I X M A 2 5 H E 6 b B y 0 Z U f W p s M m x 7 Y u J k A p 7 d w j J + w 6 u B a s E I d H R 0 W n 3 u h 7 g f 7 g a o l Y C G 9 O N b u J K f g 9 k b + H 0 A u 4 M Z C w C N 9 O X l U l 1 S d C g C D k / Q D D y X c a P / b w V s / Z 8 A k r F 2 p g O b g J N k H V D D D X a H Z I H E 3 E 5 O j q Q P z 9 e k p O T M + k Z / 9 B m p C U S b d L V 1 S V D Q 0 M y N j o i n R 0 d M r + w K C v L K 7 K 1 v W O S H R P n 8 j L v i c F a 2 9 r 0 b / 4 W I 5 0 + M 7 E V b m J Q A r M W g i o 9 b + r a z l R 6 r S Z x t h 2 T m E 8 g y U k G z u 9 F z e w j 3 Y A 5 g R m 1 s 7 U h v X 0 D z g F + Q b h I n 9 s 9 r K f e 0 C J k q g F q N X A S G P h x P W p + C / W R M F / x i h P g I T R O B Q / a C O 0 5 2 s W A H M d E 5 Y H P C v M e l 5 k p W A n 0 h c H I T P a C T A u k e g V 0 N 7 v v N 8 R Q R G X G e s P S 3 9 s t g 7 3 t E u m 9 J Z / f 7 p S 2 m H O p S O 1 Y L C a t r a 3 S p o + R k R E Z H x + T v t 4 e 9 b N 2 Z H 1 j U 1 Z W V t U s O 5 b 0 + Y U x G N U R x Q w G e L 2 x t u J 7 E h L t 9 P S / N B N U m s f 1 2 s q h T R m H E C 4 S z i 1 N A d w k O n e H 2 i 9 l p j 9 r 1 8 m l U m D r p f P 3 f Q P t F H t 6 P 2 u 1 R 1 Q C x F 4 L m F u k a C j L o s U F 3 w 1 B B K k g m B 6 r C Y b 5 x X u f j G e M N k v B G q P h 9 k q i q 7 V Q L s V R C Q 3 N l C A L T j U A B M 9 / O G U x B k v U A K Y f / h Q P K o M x B 3 d 3 9 2 R 7 e 1 s l d K 9 V N Q w M 9 E u i L S F t b a 3 W u k A t X v 8 A 0 t u 7 m Y j f 1 q z 6 P R d r K 4 s y X m W W B C Y I T E U w w j 1 t H F 2 a 7 g g / f 6 Q 3 3 7 2 a r c 1 1 m 2 t Q D G 6 O T c Z V 5 k S a Q 0 A W T S p 8 q W r Y 9 y 3 i 7 P T E T N 9 m A R M L 7 Y I / V J C 3 r 9 e T 6 n 5 q J m E m i r U r d Y 4 T X f 3 D o j P Z t z g J H S T q 1 l D c U J i J y n J H w l I Y 6 u 0 k + S y 5 I b R X m 5 p y P T 0 9 y j y t M j E x J v 3 9 / d Y Y t n + Y k r X 1 d V l W D X Z y c v I 6 s I E U L + 6 T c n + 7 F H y G I E Y l 7 R E E E C R o 1 G p M S 8 f n M 7 W 9 W 9 Q 5 d v M s O L A k G i m w d K q X n c / u b m + W b T F Z 2 I 9 a l T X f n 9 9 3 6 u p 6 W h 0 G 4 / E + Y H N 9 1 d r S m w n W i V v t P g B a i V l / h O 8 / G s 1 c q 9 a B E S k F Q 9 j P q V V A M C J 7 e Z 1 e g k L 9 J p + e E x l r l x j q B c y A a c g c g I H + A T M P o + q 1 3 7 h x Q 8 b G R m V 4 a N B G 8 O 5 s 7 8 r 6 + o a 8 f D m r J u K J n J 2 f y 7 n a 7 j S T E Z r P 6 8 q x y E g f j s l 0 H E p 4 q A V s F q g R x O S r N k G J N h Z s c I I P l C F x K 7 n l K g Y s p 1 N c U Y G 5 h / l U D L v 1 S g B U W u + p r U 7 j G y U x f c p c l W Z 4 A / 6 y S 6 2 l f r b W A M o g Q F A i p N z d y O C Y a i h m o m J Q F 0 l V B N Z S 6 X i 3 s 7 M z e b q d M A G 0 f A g z h Y w 2 W J 2 r H t h 1 m D m p n 8 E C c O s w v a B u k 4 8 f / M 1 M 2 p P 9 W w t I + p O T Y 3 P u s 2 o G F j M B f 8 O 3 y h D E 0 L 9 R e c 5 s B f y v 8 9 M z S R 0 d W b d s r 2 o 5 z M P O z k 5 l J E q B 1 H F V n w t N C M O 6 j 0 o a r R 5 Q D s X Q j 9 F x x p 7 5 g 8 P 4 h R c F U M u H l C d p i E Z L F J a B 1 1 n 9 P L 4 D D j V V z 5 T 6 4 E e U A z f 0 x 7 W Y 5 V F w 0 J H c R O O a C Y J L O X V 0 g q 5 K Y f L t a U a s a b F c a R P m H j 7 U r 2 c u L N i T R J C a 6 X l p f h 0 t 8 k z V Z d 2 I K H b G 8 v L 7 h V a r 5 e M e V A M h c y r L q b r w i r o Z i q w 2 8 w G C I M 3 0 + Z m Z T j T q E X y o R q A w G O Y c n 4 e 5 Y D Y e B D Z S y S P L O y W P j o 3 5 W t U U 6 + r q t A d R R z R d L K 4 P Z V g k q k n V M o z m l e F s p r j + X h C d w F w T 1 S D h z n G Z 3 4 3 K x + p b F f t H P P O z 1 v 9 7 L m 6 S F Z O Q M h u Y s J n g v t A X R m O o H x C V 4 9 o Y O 0 a 1 R C k o 8 W G w C / M o y l l D b M p A H d 3 d I R W 6 S g 9 E S o d H x 2 0 w y 8 D Q 9 X M h 8 U s y F 1 O 7 l u a B g b + Y T F u V v d c q k L o Z C s 4 t 1 x t T D 5 h l T j 0 c N 2 V l e V G m p m 8 U / u I N f A 8 Q 5 D B t p v + 6 g Y + L i 4 w k k 0 m r 3 j h S R s M s g Z E I 6 X d 3 d 0 l r P C 7 R m E o g P U R 7 e 8 I k b D G z 8 W 8 x o x U z H k y N y V d q p t W D 3 a O 8 7 B 2 k J C m D d t N v 9 K o J o 2 Z M v a A w l B w Y T M k 2 P / Q S N R t s p z N 9 4 1 b h l X f 8 7 7 l W Y e g P P j l 1 j 6 V J W G 5 v O R m H f / S f r 1 r N U o q F 8 x a + D x d q P i t p S r 7 D x C b K l N D w / F Z p n Z 4 L t D p z M b A Q K A R / t l V b U 9 X F U K G W v N x t e y X j 4 x O v i a s R u K Y O w I w K M n Q M 0 c N k 7 r 8 w H 8 9 h t o O D A 9 k / O J R U K i V 5 2 7 J B r W Z l I q K M n Z 0 d F j Q h w k i V B s W 5 + H b c K K 4 Z R n O G Z k Z f J 4 + L m a 3 0 u Y v i 5 y 5 g / t W t p G x u r M t m b l z 6 e n t l o D N s B Z 1 6 2 L o q E J h p o W d g h M O k J U z 0 Z o P Z G n E z t 7 3 T B G U 7 3 y 3 r 2 i p h 0 x n b q 7 6 h V 5 + P c c 2 M J 7 v f e 2 C B q 0 s V b s v L S z K m F g 4 C s 7 2 9 f F K f i U Z / V L O P 3 y R x i 6 a C 0 d B a 5 K r Q i I D + P v r B w J M N p / O 4 F u p i q M n u r N z q d w I C 4 U j Y b N R 6 w U 3 I 6 U J A l I B q C / Y 5 a i Z c p o K Q X f O x + L 1 M B h P y S M 3 P V Q l F 4 8 Z 8 B D 6 y a o T D l C F 1 H L n m v L 4 H 8 7 e p O Q m j u U w H E 3 K c i K 4 N T j o 3 F a Y k M Q 0 / F T M f z 8 m x z K 3 s y + + / + a u a v Z 1 y 8 9 E / 6 D E 7 5 O F I V p n J 6 Q S t F 4 S H I Z q 3 g a O j p K 2 H X 3 p Y P W Q O C R O f v E 9 F Y s 1 s q p Q 6 l + G z N f n d 7 3 4 v A w M D J i R 7 V C B h 1 n / 8 8 S O L I J c D T I V 2 w + 9 i k 8 D b y j i 0 8 X N / X u 4 4 m g g T F G F E n I B Z i e W a K 0 t R F 0 P 9 n a p Y M v + M B M 4 r I R J M q B c M Z x 8 c H i m 8 c m Z X k 8 A t J 1 n e B m A s 9 z E / 9 8 I m k L q M 5 z 7 I n c E M + H A w G w G T 0 5 N T 0 1 q 8 d 6 H v p c / T j o 9 X i E B i U u a p C t H v 0 4 m M 9 u P m A Z z 5 4 + M z O Q h N S m p n U R 5 9 9 S 8 y N q D S V Y / H V N 5 G c k 0 U c q I F E k o 0 m F M A y R x E M K k U W B d M c i 1 t Z 6 k F 5 j L 4 n Z s B M 5 H M / W r y R B Z m f z Y N h Y 8 8 O j Z i p v v z 5 y 9 l Y m L c i g m 4 L + W w d B C 2 i h W E F j 4 S I X j W h d t F d Q t B D M a h k Z T / r Z q l v F 8 L v h m K / Y 4 + 0 x 8 B z r i m y J W Z d H 7 B 8 E l a v l 0 w n y G V O m j K h F e / q J Y Y h u H c f 3 n A a O 6 / 7 s P 9 W / H f m b t N v R 4 t K a 6 W 0 r f V z 0 u J t P b K 7 3 / 3 n / K r T + 9 L P N E r X R 3 K e J G Q a U L K p w j a R H y o K w j A i Y I 5 e 0 P x V X 4 L X s K s + l L v Y 9 A h 9 b e R T A e k B G i d + G Q 4 K T 8 + f i K j y j h D p F h U U C G M S b H 8 8 Y / f y P / 4 H / / d T L 9 y 0 F u i i 3 G p 1 s G h J L o G z N Q j e o p P h f 8 0 2 u n s 7 U X O k L I m L / D N U I R g a S o E E A m R K U b b k n C F O P y A 1 o p O t X V L a / Q s g R t W 0 0 k X J y h w k c V n B 4 G h 4 v E t y m X W u b a j 1 K H 6 d n 2 F d 4 I B k c H S t X K Z 7 l R 9 s q 2 N T a t 5 P E 9 j W o r E 1 Y T E F E W r 3 b x 1 w / w r T E q 6 h B 1 m d M 6 9 d O 0 h l o 1 k X p 6 t q 7 N + i R l 6 f U M 2 t h 7 C 1 A k S 0 M P g 0 B u L o x n g k h + r T 9 O X u J T u 0 L 5 8 9 9 1 f 5 e 7 d 2 6 q R J g q f E I v 6 / u u / / r v 8 8 z / / k / R W 6 Y f D d D w 5 z 4 g a 7 8 K + X 1 S n k / z F A u N 3 q B F 8 s u G 9 Y d Z X Y h f i u z O Y u W I u o J 3 w K w h 9 7 + / v m i 9 E + J Q q B W 7 8 4 c G e l f e X K 2 6 t V F 1 t I 7 / 0 O H 4 Z t B S Q G g P g b a a 2 2 r 9 I I C J o l O 4 w h g o 1 T 2 a 9 X D i W a 4 K p I O Q g g R B p K x k Y w 3 X y Q I A w 0 p m E 9 s j w o A q V F u n r 6 5 P x i T G z B n 7 4 / k d d s 6 Q x E Z Y B j E Y F C W Y n y G Y p b 2 q R s 4 t L + e 2 z r M w u b c v O 2 o K c H x 9 I K B K z 9 c C n c 9 e V 4 t 0 R l c K N z l A s B t X 3 z d x 9 E u 2 x f R K W d q V F 5 l X g g y 8 u L s n 4 + L i t n Q s 3 O n t 0 d K Q M 1 V P W 7 G M 9 Z t V f G u h w E u 8 u X b v 0 g F n J B n C 5 S + 9 0 6 I u h G G 7 P u D A X R g T k d t R 8 o c Q H X w p 1 6 2 T 8 c d D x E 9 Q p h i j 1 7 B m X e 4 a t q 5 / F s e d z 5 S 6 U 9 x Z e z d r u C O 7 N r w d 8 E 0 m D I I C Z y K R T 2 U y b N C o d X 8 K q F 8 r 8 B N X w E T 3 / S v Z 3 v d j e W L c t W c q B 0 + D 3 n J K s V n O u k a 5 E r C A K t N K h m o a b W 1 v 6 b 9 L y b v S d b W / v y N 7 e n j 7 2 j c k W V v f k 1 f y K 7 K / P S V t H v 1 y c p W R 3 9 Y U x X D j K A B i n M p w Q g D u t 6 S w T s i J Q z q G R 6 h e E E M K z G U A A M h + C Y M F o t x P A I M m / t L R s Z W u O a e f c T O i G Z P P L l 3 M y P E x y 1 6 H F Y i B k j / X a y Y R h p Z T S A S V L t G X 4 g W e G o l b q / p C z R W M l u C c M U 7 n h Z Z i K B z 4 A z m p 7 Z 6 f e 9 K x F 8 1 p b E 2 U 1 A D c 7 o j 9 E 6 V A j D O U C y T P S x b x w R x u 5 O 4 V Y S 0 W F w z f L F 0 B D e K k v R J u 7 O T F n P V U q q 7 M 9 O T k h o 6 M j 5 n O x N g 8 f 3 j e N R c n W u f q f 3 z 1 5 J Q t L G x J N 9 M n I z c + k e 2 h C E t 1 D 0 t E 3 J s n t R d l Z e s r B 1 b J g t / Q W S V 3 E Z N c 2 V 3 M e T B V q J M R O 2 J x k d 9 C a H f M L Z r o 9 w O x 3 h 5 m 4 b o I R a K i x s X G r k n H h 0 s 3 S 0 o o x O c K I u l E X p B P w i y h H Y j 2 G 6 V k r / I 0 M y h 8 X 4 l b q 5 R e e G Y q F r r T 9 i l / A M D Q L U l 3 d U 6 a g k j K k e N w J R Q e F S o x T C c u L r 5 r S + g E z M X b M b 6 s D D A Z R O I + Y a u 8 + 9 V W G p F u 1 1 8 D g o E Q 7 B u U 0 N u a s 7 e S n y k D j q p 0 6 H Y G m F g S P 9 p 4 R a e 8 d k d T u i m q s 5 w 6 V W i g / Z K Y 7 h c 4 0 Q / J v v Y C Q G d g P Q w V 1 / z j N V d U W W E f F J V T 8 F p H U t b U 1 C 0 j A U M U C m N 9 P t L f J q 1 f z J s g 6 O o i c R i S l W o f p s x y X f r S P x x j Y 4 n x H 3 7 J R Y 6 W j m r 3 C M 0 P R Y 9 K I K V A K M w 2 5 0 W o a l g L / C / O k m Z X i t c D u e H 7 D v 1 6 A S b a 0 M G e T n O q F a T k Y S 8 2 Y o 3 R U n m w l Z P M k L m e 5 V o n E 2 i W S 6 D U G Y o 1 d 8 J z 3 2 K W v v X t Y m a 1 P j g 8 2 Z G / t p R D O D 4 X j 5 i s c 6 v F o 9 m u E q R A W B H Q o / S o m 8 H q B D 0 y j Y O l Q G w v k q F Z e W 9 u Q k Z F h 8 6 G K f 4 / n a C U 0 + 9 O n P 8 v 2 7 q H s 5 g Z l 4 z h h P W n k 5 y h p o h k U U P t 4 o i Y g 7 g H M V g 8 8 s S F V 0 U F n 2 m 2 j r D J r z S J R z v O u W 8 H 7 f d a k e U V Y C X t U z Z M g c J 5 R a a q S 9 v w k J b G 9 P 0 n b / t c S y j N 3 4 8 3 C 4 i c y m 9 y V w G i w t v Y O 6 R k c l 9 H b n 8 n Y n S / l L L U j i 4 / / Q 7 Y W f p L d v U O b D d I I Y N 6 + / k E r H K a m s h F A 2 G y m T V 6 o F A R j M P k Q U l S 3 F A s Q F w h s E r 4 f f / y R + o x h e f L 4 Z 0 m d p C 2 a R 4 S z e A t b m I z c F p G / e u G J o e 4 P N T 5 b v B g k / y r 5 K C w O F Q p s f U l / 0 L s A A Y k z N T u b A p W a f j b M r o T k m c i f n h 9 I y 9 G 8 5 K P d c t b 7 a 8 k k p k V U G L n A d 2 Q W H Q x W G v b F x G t r 7 5 L u / l E Z u / u V T H 3 w j 8 q Y B 7 L 8 4 7 / J 7 G p K 1 g 4 u J e M 1 V l w B j G 9 b U t M Z n 5 m q G g I I f k U / C q e c M O d Y 1 G c + f / 7 C U i D V N C H + J U n e e / f u y t n x v u X 1 6 E k b a n / j N 4 F 9 1 V C N o u Y R b v R X D 0 T 4 h b M 5 G V K 6 f E U 5 d u / 0 z d u q p j v M R H k X w I d L F I V g g 0 a j g u L 4 L C 0 / L l F I m p W O g a n C u w 7 R 5 e K D F n A h x / T 3 N 9 I W D k a 6 O 8 2 g 1 w m T Y A e + R 1 9 / r 9 z / 6 E v p H b s n j 3 9 + J U d 7 a 7 K 1 s a 6 C r / z G 0 K W g q 7 g U 5 N t u 3 r 5 n W v H 0 9 E T 2 d r a t p I v 1 R X C W A 3 k 6 K i 6 w V M q B A A O a C Y b 6 3 e / + o G u 5 J b d u z p g J X A 0 E x R Y O 2 5 X z Q i o w n V Y P V 6 E x U w + U D h 6 t B 1 V 9 K H a k o / S / O O / U K D b W V 1 U z q Z 1 f x n d y g S P N g r L 4 7 8 L 0 o 0 C 2 k f r E W i A K R l D G L w g D b 6 y r 5 j 4 4 l e m x H p k Z 7 p D R 7 k s j h N z J p r R 3 D c h U f 0 j u D 2 c t i O S a e T A S S U u G b f J Z d 3 Y d l R M w G l O B b g 3 m 5 c Z g W I 4 z M d l Z e y V r y / O y r R q g a 2 B c N Q C b Q o R t H g M m p K s M H M 3 g P C d J z h x x / D D 8 H R e u 5 i B i 2 9 X d b c G K n e 0 N 2 z w c X w t m A 4 y 0 z u r j + O h I j o 5 S T v h d v w P j k R O E g W B u o p s H h w c y N z d v d X u f f P x I x l X 7 I I C r a S n O b / W g R Z L 7 G 5 L o G p R I v N 3 8 R C K / 5 O P y q r F o 4 m w U F S s l C J N T G M i N C B L l 5 i Z U Q m l Z 0 t s C O 2 C M T 6 r 5 1 C Q 4 V e r + c 1 w I G R L o O P v F w D K b X z 2 Q 9 v C J j I 6 O l f U l X M B M B 2 c t 1 t r B T A t r y y + i Q 6 T / w e G R J F N H 8 t 1 3 3 0 m k 9 5 7 k I p 3 S 1 j 2 s W r t L i d D p X w K Y Y r R d M P I Y 5 u y K 5 a U n c V m z 9 4 r r 4 D H 3 4 m c Z n 5 q x A N S e a h r 6 l 9 j U g c j d w f 6 u f k Y k r V x 6 d H w s h 8 o 8 K T 2 n 8 / O 0 0 s + Q t C f Y o a R F J q e m 9 H m b M V 8 5 c A w Y Z W E v o s d N y / r c 9 9 L a 0 S s D 4 7 c s o U u F O 4 z F / E Q S / o 2 i I k O x Q L + a c o p g g w R S B p u 2 m j Q B t u A v n 5 s D X 0 5 L E Y V z 2 z x q H c s v v v / z H + 3 G k o B l c 2 T n n I l I q t a C G P Q z 1 Y i 2 F q j K v l T x X k 9 F A V U k l b Q 2 j I p E P 9 j b k Z 6 + A f 2 c 9 9 A 8 0 S 1 8 C D R b V s / t 1 V Z W F p d W Z W N 1 S S 7 P t 2 X 8 4 b / I g J q F b W 0 x 2 8 w Z J m Z T B O t 6 U a A N m d + O F v R 6 O z D v K L B 2 y 7 v Q S r T S b G x s y v L S s p m G F A F g k u b V T L t 5 6 4 7 Q K A r 9 k K j V m 2 G 1 n 9 z / T l 2 T 0 p p S B u S w K 4 Y L 3 I 2 d t T l J n y R l 7 P Z n 5 l 6 4 W p q a x y B Q 0 e T D 3 K u 2 y 0 E 9 4 G Z v b 6 5 5 G u b B I n V 1 d a t p 6 C y I S 8 C o / 7 O z k 9 d F p t j Q + 7 t b Z q b B h P y d 7 z Z C 8 I S l a Z T D J O E 4 3 A g G d L K V / 6 G a G 0 Q o S a J i r q w t L x j D c Y N p l K Q S B I r i e 0 h E o l z c a I i F B 6 D 6 n E o R v 7 W K M A y P S t O F M K M 5 j 4 S e N 4 T K a / w 1 z r d D B U T p m m C y I b 1 p n 6 B l Y f c k b G U 9 2 8 c R S a b j c h l O S C z R I w c 7 a 5 I + S 0 m 2 J a H O f E j a 4 i 0 y q r K A f i R X q n M s N B W b U 7 P z H 4 R a C 2 h o V 7 P A l 8 d H x 1 Y l v r 6 x I T d u z M j 0 z L T z r 2 o h u c z J 1 P S 0 h c b x l w h 0 r C 0 v S t / A k A p X Z 6 J w s Z l O 5 T j T X Y t B v i 1 7 k Z G z o z 1 J d K v Z p 6 4 F P V C M F g g K F T U U X M v g i y B B H R t M 4 I f Y 6 Q J l Y C U O L j t 6 E 5 Y h H N s / M G j 7 q L q A m d y W d O 4 O Z t H W 1 r r d s E E 1 J X L q e U L A t b Q Z R E + U z w + x 8 9 s A Z n Z H M 8 N E j N b C n K F K / O z k 1 F 6 H V U C E l W E 7 V T s 5 U t Y b + A 3 M I P z P 0 l r A a s A 3 Q S N u q e / V 3 d d v 5 j b E D 8 H B A D T O F W O 8 O 2 u b i G X 0 7 1 t H L T K 7 c W 5 1 h K m d J T n Y m J d E Z 7 / 0 j t / R 8 x + Q a J x K F s 6 t 8 O U C C N N T 4 k W e x 2 t A i 9 9 Y X 1 + X Z 8 9 e y J d f f C 6 d X Z 2 m Q W w t E U 7 6 d w S E S z u s N Z t 5 Q w O Y i K c n b 0 Y R o D 3 d K v t S n K T 2 5 X B 7 S f r H 7 k h r I v j A U 0 W G G o l s S F 8 s J a P j w W 2 Y z C L 4 z Z 5 D S B A 5 5 + C e R 0 q 1 R F w Z p V b N G N / F k U c y 0 R V 8 r g T d r g x 9 c n o s O d U 4 M B 0 V B 3 z O d Y 5 h e n I X z Z w x N / v 8 q d y 6 c / + a i V I J n B 9 D O 8 c m 6 r 8 X a F n M I 7 Q u + 8 n S + l A O x V 2 q M A p b b 8 7 t h G V 5 h x 6 v Y z n a 3 5 T D 9 Z c y 9 d E / m 8 l 6 q z 8 n 8 / t R Y 1 I X + F Y k T G k x J y B S 6 5 R J L C c P k v K n b 7 + V e / f u W W k V Z l 0 x E J a 7 O z t X c n j L C 3 M y d e O 2 P S / u 9 G Y f 4 x X V u u W A g E m r R o u 3 J j y v v x 9 U V B X d v Q M y O D x q x L w w 9 0 L N m s a 2 5 c T Z r W c D a g j I r W d z m e p c N R a h 9 1 r g s 2 5 1 N f 7 Q y P i k V T + M j I x b 0 A E t h / k F E 6 0 u L Z r N j g l J l L G Z G B m f e O 3 Y e 4 U 1 J 0 L h d Y J 1 o H m T w Z x t L U c S T m 9 L 7 O i p R E 9 e K e c 4 D A T x F w c U d N m U O d j B M C d f 3 o x K h 2 q l n i E 1 v 9 A Y p 0 n V Y j l Z S 0 X k 7 g B V N M o 4 + h 1 8 K R K j 7 H J h T F a F m f g 7 1 5 R M n a i / t m x F u t 2 F I u B S 0 M 5 T n C T G 5 M N P d E H V O Q 8 K a C s x E 4 C J 2 t T S a Q Y z g Y p U i Z S x o l b 9 4 R u 3 7 5 k / A M F h b m H W + A U D N I I K g c M E m I B B A I 3 J P P G J 6 R k L v V p V c s G s a B b w Z 2 h r 8 Q o E w t D Q i P 3 b C N A o h x d t s r B 2 K P H 2 X s k k b k o 2 P q g / E D F G u K 9 m f r l t X f n Z / n b m W 1 C k G 7 O a w N T O s l V U Q M D 7 Z y H b q L u 7 j V F f e T 1 G 3 o b 4 W P F x 4 R j l Q J P g y l 5 O X q 4 k 5 e n s m n z 6 8 U O L 2 J W 7 T p v 1 0 d 7 + W q h g 2 h c z B Y K S C D J b z L x L l K U c p F R f U Z s G 6 O 7 u N Y L j o k 6 O j 6 3 A E 9 v c K z C h g s r t 9 K q t 7 N r S Q Y M b R 3 l Q M 4 H W t + C F D / C d R j Q U y E d 7 Z D 8 / J N 3 9 Q 3 K W j U o 8 9 Z N e c N R a O N i p g i r u S o D G y U f i y H c N T M r 5 8 a F k l K E A g Y m p n q z c U 9 + J y g w z G a t x k g I f j l K f Z + u X 8 v j p v H Q P T s j g Q J / V d 1 Y C 7 T y M m Q M J 9 X + K a Q A m H B 4 d s 5 z S u 8 Q 1 y q H G 6 U G V Z K 7 N u u v p s T k Q 3 G S 0 l j N L o P I e u K h n i i W D A N q R r H u z M D Y x 6 V B P k x G t k d k v B S Z 3 o 2 Y 3 Y e 7 R n q g c Z d r M 5 M y 1 j s h l u E 1 m + j L W r F f t q q E H K r O p O I g n O t W 8 O p L 0 a c r M s F g h q k c 5 D / 8 y z 6 7 S s S i Z + s O c y O 9 f X s h f 5 o 7 l 5 F y 1 3 P m Z h D s n l V m r l 2 T B Q M c F I Q 4 N u D 6 T C / z g / f 1 U 4 d W 7 w R W G Y h H G u r 1 1 c C I R 0 F r 8 S z i Z q g Y a C A n X E t l S 6 9 j 5 o I K B J U G Z a I T M K Y R s B m D 8 H f W h m g 0 I w + 9 A S D d F Y A N f 6 g R f Z Q I r e y S 1 5 C / U 3 H N 8 k O J x 0 J W A F j o v u F f M v u s a n J a T Q z 2 f X M b G n c F I 7 I d V C s 7 2 L J 2 T h c 1 T + f / / c i T / / o P 6 q 2 u b s r 6 y J B u v v p f l x 7 + V c D Q u X R 0 0 n d Y m P I J k N u h G T X P M P g Q s A Q s C X o u v X l q V S P P F Y W V c u Q J s 3 l s q r f y A C Z 2 E m K k u H h o e N b P u K J W S A 3 W A y d n A a E T a S r P 7 9 S J z o R I x g O L S c u C m N M u U L A Y E Q P u / H 7 C u 5 M Z O T o 6 s f I s 1 9 Q u m q x J 4 c K w P 1 S o X j t V Q r s a v G G w S 9 1 f b R 7 b F K m h a 4 z H p 7 B u z 3 F Q + m 5 b W C s l / 3 l 3 d y 8 u / P U n L b 7 + d k 7 k f f y d r L / 8 k + x t z c n a 0 b 4 2 P I 3 e + k K m 7 n 8 n N 4 e i V k q V K Q L B A U y T 2 y f u t r S 7 L U T K p 1 9 Q i t + 8 9 l F i i u + l T c q v h C v X g V E Z 8 + n S l j E K u A F s X P 4 c k X F a J h 9 o s k n B E 0 x o F P V L N I / q W w A I n 1 U C V R L 1 m J X 4 s g R Q i d v U A 5 o C h W n J p u W w J W 3 S u V m v O T 5 s x K 3 6 9 2 Z + x T Z 7 H e l s k 1 q r 3 N n 0 m u c y 5 n K b L f 5 + i 0 y c r F 7 K 1 + J M c H 2 z K 8 M 1 P Z e b h r + X + o 8 / l 4 0 8 / l y 8 + u i 3 / + P G Y / P d P O v W Y 3 t I p W B G k E D D 3 G N n N D E c a Q d 0 A B V s H k f 8 q H t X w N n G F M q n v 8 m N R k I y r N B 8 B Y O a R b B s Z H Z c p l a 7 k j Z A s 5 G G I F t Y D S m + a h 8 v A A i f V Y B G r t v r y X K 6 5 S L l O P V q K n f h I f O Y j H Z K L D 1 l A o h Z v M 3 + c U c 5 j a i 5 i x T x Q T d f b G Z O I E j U + T b l K c 4 B p m b s M K f O 1 S 1 d r i / z X D z v k / / q i S / 7 x Q Z v 8 6 l Z Y H o y q i 9 H D p F j v w g U X g 3 I w g l z l B C v V P Y O d T h F w u R 6 q Z u P K G V F K w t A K r z j Y 9 8 c U E C u V C 3 f u f 2 A J V o I a d K 8 u L 7 w y e 5 i e m W q w H q o m J l x p L 3 g b Y I X 9 J r i L A V H x W F l a t H S G H 9 C 2 A O L H z + 3 f z t a 8 M l V 1 K c o m Z r d U O 7 E b h Y N L J d w L 1 U 4 X K i S Z F V j + + 3 T Y k r / 6 4 v 6 g x C 5 T c p r a V S F 8 Y f 5 W v c A s J 5 2 D 2 U z U E w F L a R X R v 9 k X P 6 v A P r e y u c G O 3 O s Q / t v E l U s j w l d p i 5 R y c M t s 6 g H J O 7 4 7 f e O 2 J V x h r v 2 9 X T M L W S D + Z f G K A R E 1 o y 3 d B d q z e e b k G 6 y u L F q C l V I i a v N g C q 4 X 4 i C g 4 / o H R F A h G g Q J v h M W A S Y P W o H P s h Z 7 O 9 6 D K E T d m S R r a H G u k 2 0 2 G d d c D T D S q G o n F 5 x T X H S t c q c y N R C S s e 7 y D E V d e m v L m V o 9 l 5 I P t 8 v y Z l K f N 0 b g 5 E U x d 0 n b Q B + s B 4 I a U / 3 G r b u 6 R m f G s B + O O i M b K K 9 6 m 7 h S H E s p / 0 S 3 s 2 N 5 L b C o V G Q H Q Y C U B d G 9 S 4 c n P h J B B 2 r v W B w I j u G J h G f R Y s 1 k K A p g r Y B 3 a 0 O S B 3 v W u 7 O / u 2 s h f 5 g Z / 5 D r 5 n k j I H 9 D F U o s 6 g w y I U p K D T u m I G Y y U S y I J a z v 8 5 u 0 b C C R n R x Z 2 K p O O A N q B K l v 9 J r 1 x w y a 3 e M a 9 P 6 F 9 N + Q M 0 e C X i C q z L 2 C 3 9 / e 2 p K 0 M v o n 9 y e k o / 1 6 C d i R M u 5 / v r i Q p 6 9 2 5 e e f v p d 4 1 5 h 8 9 n B K e j r L m 2 p e Q R k Z Q T C 2 h y V M j s X D f W I e I G V V Z / k O S a V D s n E U l q 0 U 5 m 1 j 9 8 o v r t T y 3 R 3 K y J T H g t h d N Y / 6 + k m w + o x i l M H G + s r r D t 7 / m G 2 V 2 w N 6 H r 1 X z w P J n T w 4 s A 2 0 m g G I m P M Y m 7 j e B w W T I Q k h f I Z 5 w n i E 7 i E s K h 4 w Q / s H h p T h 0 T B Z e 0 1 V Q i X G o 8 W / T w m i N I 9 S D x g q y m 9 7 Q U o d 9 h 9 W Y 6 a R C J u j p S 5 b I h a U Y N u W N y Z d d T A Y Z X V 1 T T Y 2 1 u X z z z + 3 4 N O J u g q 2 M Z y u S f L 4 V J 6 t 6 + / t L s v O w l 9 k / M F / k S 8 f D M n M U P m h P A B B B V j T n a 1 1 E 6 T M l U d b F w t R P k d k b 6 K o X w 2 / f z e Z l l e 7 Y T l R h n q X u C I q U P 9 e g d Q M g p l A M U F Q T s 8 u B 3 R / F g N C R U I 3 C 9 x O Z + e 7 6 8 D M w K x A W 5 A a I P n b 0 9 d v y W 3 8 w Y m p G W W i h A 1 2 o Z 2 A S T s k u r H r M d c g A m v 5 U C I B M C f H D A K k L b w i r j / p 5 h h b 8 u c S z j h R V 4 I U R P + 8 A L O T d h X G R d N e g 9 A 4 V d 7 8 Z l 7 k D 8 + O 5 D 8 f b 8 n v v 3 k s S 0 / + l 0 X 2 b t 6 5 L 5 / c 7 p c b w 4 n X z M R 6 U A y A Z c J a r C 4 v m h 9 N K o H j D Q 2 P y a 2 7 D 0 w T M c 6 N z 7 j g 7 w R j O A Y 1 g w T S q C z P h R J y d v l u m Q l c o V B O j s W t B S 4 m q P A y j M L x X B C W T a s E L Z 2 L B j E y S b V p 0 H M g J N 0 I u N k k H D F Z G d d F S m F 3 a 9 P e j + v z r c 0 1 I 0 Y Y r p G g R D E w c 7 z C 2 i k K Q Y n L U E x a 1 A c C 5 J d q + V E A T c 1 o 4 + + + + 4 t c 6 v O p q U k z G 7 9 5 l V N m S F q O a W v + B x W 0 I h M z d + X B x 7 + S T z + 8 L R N 9 K q w P d i 0 A x Z w K m M n 6 t T B 3 V S g j k J g j Q k Q Y p i t u n R k e n b B S N / x N N C P 0 w k Y S m J R f L 8 X l L 6 p x S Q P Q 0 + U n Q t 0 s X D H 5 S P D 9 e p q t F 6 u f G Q u C x I Z Q G g W 7 h x N 6 d / N Z 5 B H Y f Y 9 e r N s D b y S T s 5 l X c x K 6 A P + M l p C g C L 0 c I A a C L 6 9 e / m x J y C C q 2 h F G m E U E N f A p I q r 5 a M p k U O i x m q B H + n 4 3 q Q 2 9 V 1 R a 7 O w f y 2 n 7 Q 2 W m E w n l s 5 J p d 3 a L / P V 0 W s p t m l A M + o 7 Y 1 e L b P / 8 g / / R P f 2 8 R v u 9 X R L b 3 j 2 R j 9 i + S 6 O q X / v F 7 y h C t c r N 9 Q + 7 c m r K Q u F u H C L 3 U 4 z + h u b g / H I M q j b x q o 9 3 s k L X b d 7 X m b E u a I A a s B I E r Z 8 G 8 A S 8 z y V a W 5 g N h J g C R F S e H 6 e / n y H s n d L k 6 7 w F 8 l a e P v 7 f o j u 2 + r h K y W L M 1 C j p b m x 3 h g 1 n R Y D d u 3 w / M X D a t q B q R Y A Y N d y w e + T 6 k P F X 0 9 A u R s 6 J M j B 6 s x N R v J B / r k 8 u I W h i F e 9 j b l n s 9 7 L E a + K 2 z t P o 4 q X P 5 e i E q / / E s p 7 7 U u q w 9 / 6 P 0 D M / I 0 N R D m R j p k f / 2 Q a v c m h 5 6 n V 9 i X d 0 W H L + A G Z l E O 6 h m 4 P j k j P m m 0 b Y u u T O U N Y 1 L 7 9 P 7 w k z g 2 p l Q j l 8 L Q d X l A d R 9 M Q j d P x r N y A c j G b 0 B h T c V b E T 8 8 N E n 5 r e w o R m L / P L Z T y Z 1 y R 8 x b Z b F r x e M 6 G 0 2 Q 7 l g l D I C o p 7 E b D l Q H U 9 v F y k I 5 s W H w 5 X v z 4 0 + Z y w c J p + 1 b i g o + a l 2 1 9 2 g D A x F h L K t v V e W n 3 0 t q y + + l t 3 V Z z J y 6 w s Z n b g h H 9 1 o l 0 8 n 8 z a 4 h a B V E O C e U F n u W g 6 n p 2 d q n o b k 6 U b U Z p P X O z K 5 W b g 6 U 0 J X F b O v d O R t K d h l g w B B o 1 r K H N y S q m G r a o 6 V 3 2 e V 3 + P B 4 u I 7 U D F A P q a n r 8 + S w j Q d E g h g T B V R Q a J t F j x R 6 V j r X D k H g g 5 v C / g E a G a 3 U z g I s A a 7 O 5 t V 0 x l Y A M g d d s o P R R I S D W W l L 7 I v + X R S r z 9 m 5 h X z O p L J A / N b C R x w r v Z d N b k p V 4 r 0 3 L R Z 6 q F Y u / S O 3 p G b 4 7 3 y 2 c 2 4 D K k 7 5 y Z t i T 5 S g h Y E O B Z z S L i H 2 V C 7 P N + J C 7 s y v o + 4 1 g L f o c T 8 q 5 l 0 V Y l F a B M T i V q q R r C + t i x j 4 + 6 g x v q w N D + r D u 2 d w q s 3 Q K p C V P g X f A b n F o I j 6 k Y Y 1 r 3 Z L q M 1 e 3 R Y K Q 6 V c N l L K 8 h S J 5 L B 5 K t w 7 q t p 2 3 P 1 g e d e P J f B i d s S V 3 U V u r x Q g c I 2 p Z y L s 9 E Y 6 0 L 0 b X R 8 4 p p F Q q L 2 + F y 1 0 D F b j Y o M d d F x U P h j A e T y B g a H 9 D w a N 2 2 J k F K q 1 V r o M v h x P W q t K O 8 j r j E U E o Y 9 d G t V I K 8 u L 1 j u i P 6 Y e r G 7 u y U D A / X P E M e H w q e i s c w r X L M Q g u O 7 t O U z M G V 7 Y 0 0 m p m 9 a g v k i k 5 Z W d v 8 o a C w m F O l S 2 f M g g R Y N w n x G a G D y d n R 2 2 / X V G v 7 C f A m q U m q 1 k G B W I 3 z q y Z e 5 / m 0 t y 8 A L O B Z m P c E r g h J f L 8 b l 1 I N r 8 i 5 w T Y y x g a + X f V c H h 0 Z N U j W C r q 7 G d r r j X u E 7 + A G M 5 E p v d s A g 2 s Y k o A 8 / + d y 0 F g 4 9 2 f c D 9 X H Q a N t b 6 8 L 2 k s 0 A p l W j g J E w c y P q N 7 l B j 1 p A a 3 Q q 8 9 W C E 8 a u L x J J V J b Q e B D g H l C e 5 Z j u n H 9 j d N d M X G M o K n S 9 8 D 7 2 N M n L e i N t j I X C R G k E q W R K 2 G U 9 C F D S 4 g L T B y b j G u M x H s F X o L N u R D g b B W U 3 B G w 6 u v z l B f G 1 a o E A B D 5 o P c C f J b 3 S C N C 2 J H Y R F r g X r i C k I / h 9 x T W G 8 l N M i L 1 + X C d T p C / O p b 3 B u W j M x w 7 S B y k H J p c 2 K 1 i B i d Y o k G d b a q 7 6 B d v A 1 A J M X y 9 T k L N C e / o F 3 y O n R o v P k x + + t 1 r F t v Y 3 + 0 z N 7 k R k K 8 D B l E H j G v c c n K k j 7 9 E + x W R L 1 c l Q m F V x N a 8 a Q b H 5 1 i y g S Z s B C I T K D M L n + H G Y S A R S i F r a G I F M x l 7 z + x A 1 Y W t e E 3 n j 4 Z b j 7 K l Q q a d g m N H F t c D u J 9 Q t 1 o O c n n / F o t 2 C d i b p j D D g e t g i l r Z 4 r p v r u X 3 v A + m a + V K i K t A I m 7 u w L T z f Y 1 w 7 O y S e l 1 w U Y M F Q x f W M F Y N w G n V Y K U F p N o g w N Q t U M k B M + D Q E C s h L s a b 4 C 2 h / k t e 0 c B C 6 h r H w 6 V g 3 G I y U A 0 2 a B F H q C U 9 3 d t d m Q n y y 7 p 7 6 / N x Q J C z n p 2 e F 6 b k O 8 7 A 5 w P z s C x X C z n P 2 j u K a C M v T e T s 2 O W 1 T t a A L 5 v r F w i 1 6 j V u 2 F g D r i V 0 G 3 2 d c O z u y z z S d + Q H h b z / A N m b b k k a Q z 9 M X 1 P w J N 0 y b p X G N m W 9 I T 3 Y E o a r c b 2 N f J R B U o S 6 S n B k R P 0 L p B A N 4 7 V Q 7 9 F t B L q 8 J m L B D B T k Z N P w O U T g 1 G + v J Z V F j W A s w + L 6 P 4 t t i Y I p z v q 4 F w 7 x 1 W l b G J q f M j L t 5 5 5 5 F G b F S i B Q T N W Z U A q B i Z / k w Y r 4 8 o 6 c R I H h N P 2 9 F 7 d / 3 G d c Y i i L J E x 9 d u 5 h c E A K S 1 i u Q O N 0 e J G Q 1 U D A Z j T U / E c u Q z 7 v 3 P 7 A g h W v C U K R J l T f 2 P o T w 7 K c f b O I O P s O C / s u D x j + u 0 z Y z K F S a I 0 g u 1 H c 0 c 0 1 N A U q C S K b S 7 + U X r H u 0 g Z C 7 t w h t i + / A E d b K 2 s q y m a 0 j Y x O 2 b m g 6 S o + 4 7 g X V U B n 9 D A y H Q C R B b y O y 9 V 9 y m 2 j k U E t O h j t y 1 g m M w E H I w G T R c D C V J c 1 E 2 d n m D 0 c y t h u 4 V 2 D b U 1 / n x 3 n H 4 W 3 E 5 K N Y k g a 7 R s 3 G a n B 8 m q Q R v h / w P b 1 C P b e Q J Z I h M r Q N 4 4 T p v G X G O O c O U R 0 c 7 J r W 6 + 7 u s f Y P P z 4 h s + k w + e p Z A 8 w s a v 1 q Y X 2 V H j H v C X w C C n p C 5 q O V n t e O a k X a X L h 2 6 O V Q f c f + / j d p D w T O 3 M u f Z f r G H Z k / b J e J n p x 0 x P I m t G D C X G x Q l s 7 q 3 + z 7 b a D s 3 f O 7 1 y j S B w J H u n i B + S W e J G R l N M q Q X u B W V v g F 6 4 E Z B n M Q e K C g E 8 K H q T D n 8 D s x 2 y A u K k U m p 2 d s 5 F r S 5 y Q j c k R U e N Q T f o e o I e B a 8 N P Q i U 9 o z Z W F P q l S D A 6 P m H l L d + 3 C / K x 0 s J t K E U h 0 s 2 5 U b d B g S o E 0 x 2 G H j c m p G b l s 9 Z d z f B c o y z l s A + K l P 6 Y Y l I V 4 n W / A g j b a L L h X 5 9 Q k v 4 A R m g 0 G l + A r U b H h B 8 4 u I Q n Z 2 l j 1 x B w u E E Z o C y 8 h c T Z v w 2 y t B c r R K F W q F q D C 7 0 R 7 4 z f N 3 L x t O b R i o L F h H k z g 4 7 0 1 Z b C c n K R D V q k R j s R s M 4 H 3 H W W p m k Y t Z k / 7 A R d N G B 1 V X h 0 0 J z a e f 8 m p N G s 2 8 N E o N G 0 2 M I 8 w l 9 1 Z 4 X 7 A T D q 6 h P 1 o a z 6 L P + O l q o L P M e u D w S h Y I c U g s f + G g S 7 N 1 y Q Q U Q m Y q K 9 e P r P o J H 5 3 u X N 2 5 g 5 G 7 T d 7 4 8 f y Y u P C / C e Y a f / 0 / c 0 / u a i o J l 7 t R X x H V G h k Y 2 o s E r A S + B O S u N p n a o H v 9 j V p t k Q x C D 7 U F h C N A 8 L C c S e a 6 B c t + h 9 a l F w W N X 1 e g f / E y K 1 K w B c i 6 N K p Q p K w P l 3 G l E p R y c + a L C / N 2 w b a t N I Q 1 l 9 Z n N d v V W Z q K i 7 Y M o j W d k L k l Y C Z b C V g r f p 7 K d W Q 6 V a Z 3 Q 3 b p t P v Q 0 d u L V R k q H N V A H 5 p C c I 4 O z + t G s 7 G 3 E P q I a 2 4 K W u r S 2 Y G + A G 2 d r 2 D I v 2 A g A T 5 o b c B t r i 5 e f t e 4 Z V / s P Z E F 5 n N 7 m U 9 2 U a T 8 c W V Y P V z q o H w / / A J 6 W a e u X V X i X 3 Q z P X h 4 V G Z m J r W 3 8 r Y V O D R i a m q A R W S x D d u 3 f E V d B n s U x + r J W K b E L y v x b C l q H h 1 D P M o L c n 3 A s K c z E 6 o B H p b 6 K d C t U 9 O 3 b D k L P b / o j q p S G g k Y y 2 C g G H f C q G r R K T x 8 G 3 B j x 9 U i q 7 u X r n 3 4 J H l y E y z V r E A S B J v b 6 x b k K Q c O I + J y R v X j u F q U g C D E U C 4 O E / L w P B w T V + T m j x q I 8 u Z e Z X Q F b 9 8 v e c U + / / + E l C R o b p b v e / m X Q z s 3 5 m b d 6 4 Q B x l / k q K O / / Q m n O r e I J x r v n P n 3 k P 7 O / m c u d n n l k 1 / X T V Q x E A Q R C N t I 1 6 B 6 e E S 0 N s A e Z h G Q M 4 I 8 4 y x X p U I l 4 g g T v / k z C 2 7 V 8 V A k G E 9 Y N p B / F 5 K m q i 4 c H q e K j O w y 5 h e E 9 B 8 f P M o Z A 9 2 / V h P R n z 7 9 O 8 K F R k K z V y v z c r C M e M O R g L c K L Q W k b l a T Y k W a l Y N d v v O f W u t 4 K Y f q 1 + 2 s r R g u 0 7 A X B y P Y 7 v H b x b Y 5 c G P R H 3 X 4 E x J p F Y 7 Z 8 x l / l 6 6 E z 8 1 d f Q / E Y Z n f b 1 e N q F 7 x s C x 2 w r H L g W l R 6 R J i E Z 6 X U s + N t K Z t 9 D 5 Z H f 2 9 a S m X w I q M t T C X k T + u B h X 6 R A 2 i e E H L B x O p Z t l J z r E o t u E V J 8 H M y e 1 f 8 A Z 2 T w 6 b t K Q f M f B / p 6 N p V p X H w w t R s N c v a 0 G 5 c B 5 N t p e 4 h f 9 Q / U 3 W 4 I u Z R I 0 N 7 t T l C N u Q E A B 6 y G j f 3 / 1 8 r k y A s G M c 0 m q q U 0 p 0 O T 0 z U L n s k e O U h i j 6 H p R M U J J m b N 2 K W u n p 1 6 P w M n g 4 E j h 0 / 7 A j v T 3 2 Y b n F 1 A l A c p W S h S D 3 R k e j G R U Y v j T B p g O V F C T Q N x Y W z Z n t l p I 1 S s w W T C N K G s B L o P i V 2 E q 4 v y i x U j K E o q G k X G q / Q L C Q y u y a 8 j b A h o R / 7 I R s B 4 7 W x v W n k H Q o L R B E D O a E i o C I N T O M X L a r Q Q p N s f 9 g j X n f t P 6 D t B y C M O J i W n f X Q W s P S M C 3 B 4 1 B P J 6 b k a S F 8 1 t 1 Q k C N R k K 0 A 7 P J C K / 2 4 N A / K h 8 I n p 9 f Q M V n W A / g G C 4 W b V 8 G 8 x B w s i M 2 M L k Y D 4 5 G p J R V J w P f p s N Z t H j s A C l h M T v s A 9 u Q v 2 R t 4 W 5 l 8 / k 9 t 0 H h V f 1 A w 1 E R T f r V F r a Q 5 E v A Y R q 2 x D 5 B Z Y C z M i m e / y G V w E G 4 7 D u 3 C c 0 J H 4 2 X d S 0 u 2 P h o H H d q C D j 7 X 5 c j 7 1 X I 8 P K w R N D A b o k H w 5 n L O r i F S w u j W K T M z e t w D E I Y I a h e e q t Y I B R 0 G Q w F V q s T 8 1 J p C r S F d 9 v b G L K q W 7 W z 1 F t T f S s X q n t F 6 w V o 5 2 D A n W D 7 N p O K Q + Y e / F M R i c m j V j r 0 d r l Q I X E 3 I u n c v + D j 6 u u k w W X d L 2 x I L A m L C W h D E / L h g W Z d O 2 x Y K o d 4 + S i x e Z J v M / w z F C A W R N M l q X F w y s w Y + i F a X R C k g v 8 A + r L 6 h k c U g 0 Q x o Y e m 3 Z y B A F m B u V U 3 G B M T C o C B o f U D 1 C J i W / Q S m W I M h v m E 1 U b V I 0 3 S q R U I w S p O V 4 q g 6 K h E B Y w 0 s t n T + T e w 0 f 6 l 2 A E h P V p K a M w 3 c g 1 z 9 A 6 m H / U Q C L 8 E u 2 d t i 4 w N 6 V F 7 G y p H + Z / 5 g / 7 A c n d 7 9 c a t 3 K a C V 8 M B X A Q J 3 r 8 F W P + / O R 7 u f / w o 9 f t D 4 2 A K B R a p B l a A 9 M F x x z T o 6 2 9 + o g v E q N I f 5 g J c w W h Q R k Q J i a M C V F x r B 4 1 d R f m n h v D E Y Y n u s Y Q S E x N N A X F p J j F E G Q 4 E t L f D E 5 Q Q N A I I O r j Y F Q 0 M 7 / n F Z i M a G r M L t a b Q A Y V 8 / q m P P 7 + z 6 b J Z 2 7 d U W u h 3 R E 6 y k x c I 9 F C o o 1 e q t m 9 4 j j d Y i a f 1 + b X d w V f D I U v 1 R l n / 9 K c j H v c R w o Q o E A q B m F m 0 K n q m j B B g y o O c i 8 0 x V 3 m c x a + Z 7 g / J i F 1 b 2 h Z m M 2 0 l z J D h 3 7 W 6 z W 5 F e F 8 H p O H N c H M 6 e j s t N + 1 Y I s S 4 s N H n 9 r n g s L S w i v T r j T 0 A c q J y O k R E a W n j H M g i n p + d m I V 7 + w / R R s J A u G w M O C y V 7 U c x 0 C Y w T B O p X r O c l W Y 3 q 5 2 Q r P T J 0 Z i m Y B I U F g + D F s u C q Z 6 3 + G L o a K h S 9 u g i 8 0 E 2 G d 1 o K N 2 5 A 8 J x 0 g u d p 3 k x j U K I m + T 0 8 6 A + y A B M a A p Y K J K 4 F r c Y A f P m f w a Z O L 3 6 e O / K i H e M O a l E l t / w h g Y 7 c A G A P w L Q + D b M Q k I 5 u R c L B B Q 0 H g w O x q F / B 3 m G E E I r o t B n + z n R a g c H 9 Q V D l h / z G y A o d l g H C s C g c V v 2 3 H 1 W L U s C 8 6 B Q A I a i 3 s T x C Y I L i B O x i 5 v v s e D W Y r h K 2 S S y b e 8 r k S f 3 Y 1 4 2 l M I S X a q N 5 k o U B B w h k 4 G D y Q y W 6 1 U A w Q N 4 c J 0 M F L Q Z i f m 2 O n p s V O Y m n b 8 E I a w M P I L b U K + a F 8 J 9 2 A P L X B i I 9 T 4 D A 2 L M I f L 8 C / U V 2 L 4 C + Y e B H 7 3 w Y f G T G g j i l O p S k G z o I 2 d F n q H i b g u 3 s e 3 4 T 0 i o b W Y C f + M 6 v H W R J v l r 4 J k J s A K M 3 z V H f H 8 v s O 3 D + U C 8 + / L q Y v X m y B X w t L 8 n O 3 9 E w S I B t H E i N k R N P A v 6 P u Z 8 K j 9 S C j j I / j x S d 4 G M C X Z x v R M T T j 6 i W 7 e v l v 4 S / D g f i w W / E 6 i p c 3 C 1 l F I n m y 8 3 8 E I F 3 X z P e Y B 1 c h E x z A N y o F C W C R / U E B q l p b M B A V G / L I r o V f g g P u N U t U C + b J G p q 1 S H Y F J j F h H G 4 1 P N j Y 3 v h K I 7 j G t F l / z h m q 7 Y m a C F j A f H b / 5 T W C j H j D O j o q d p 5 v N n x 0 S F O p i K B a I n e x e z S / J z s 6 O L m z K X m O S s J g s K p / B p K B k K C j g D 7 i J v q C B X + J H 2 5 C o 9 j N D w w s g P v y R e g E T j Y 5 N W G g a / w m z s B k g b U D U E E v B T d Z z z z l / G J p 2 D u o 2 M U n p I s B c f f O Z r J 1 b r W 5 h S t 7 + t B y z v r y 8 + u 2 / F F z d z s Y z L i V 9 l p L k + j M 1 k 7 Z l e U W l V d L p g X K b 1 m A s F p f 5 A k E R 3 t r K o g y Q C w o Y 7 M D O W C 3 s f / w G L y C y F W R A A u D / E E 1 j N l 0 9 s O C F a l q s h m R y 3 z Z z C N L P g 2 E W 5 l 5 Y 2 o K A D M I N w U n + D I 2 F C Y w Q 7 e r u N n 8 M i w K m w 5 K h 5 I m A C T s r E q F a X V q y 2 X 2 t r a Q J r p 7 j 4 n 5 E f f S o 9 U H 9 0 l C 3 D 0 W 7 9 k D r i Q z H d p 2 u z Y O k b G 1 t q e 1 + L l 0 9 3 d L R n t D F i 8 i d O 3 c 9 T S n 1 g r m X z + X 2 3 f u F V 8 E B Q q H e k N 4 s r + V R V D V Q J h T k R t p I c J i q E Q G E m U 3 l O A T f S M O i Y 6 Z d 6 j m 9 I Q 8 0 C y 3 s a P I L F Z z j 6 m / i I 8 M 0 l A x V y 9 u V A g 1 F 8 I V y J Q D z A X 7 u P 2 a D T d q / T d T N U K A r n p V P x s 4 t Z 0 M 4 F 8 L M Z L K y r V r r x 8 d P Z G Z 6 Q j 7 4 4 E P V U v U X X R Y D c 4 j Q c N D g v K l 9 Y 9 t M r y b l 7 I u n c u d e c G V C g D U k x N 2 o n 4 i Z h c C 7 c / 9 D 5 w 1 l D q 4 R v w / T F q Z F E L C W z A u k i o G y I I Z o k g w m T 4 b v S 5 I Z v 4 w I L d H A l l C L + s 7 O S D Q 0 O Z 9 j B B r m H 9 F A v x o b p u W a 1 9 e W r J O A C C P 5 J g Z a / l J R p 8 n n g B D 2 c K d I W 9 w J u / I g h 0 L d H t t e r q 2 u q + r v 0 M V 3 m g g b Y S o W n / A s i d C g w b E x l f w Q R D 6 X t 2 s L E o S g k 4 d 7 V t J U L 5 Y X X t n + V i S k M b / x W W A e + t E o E C b E T n o A 8 5 Y E L Q w T V t O L a g c 0 D J q N 6 n P M N 5 h q a G j U G I q 1 w U e D m V x t w n M Y l D k T V I p g 7 v n x c a E H O 1 Y o K r N L u 7 J y 0 i t b J 7 F f l M 9 U i o Y 0 V C J 6 K Y / G L q x 6 o h i Y L u y p t L G 5 K U 9 + f K L S Z 1 Q e P L i n U q 7 T G K 4 e o J 2 o K A i q J r A Y S F o k s 5 9 j I 9 F x + o O M O u K 8 Q / R u a 4 p f / P D d N 2 Y u Y u p Z 8 b A S b K k Q 4 0 6 h o V y m q I a V 5 Q U Z H B w 2 J q s F C z a k L 9 Q c x I L w z h D k N l 9 s s a M G 5 w Y z / n K Z C T T k A D A 4 4 / D s + i E y + b B c R r t k f G x M f v X r r + T g 8 F C + + e Z b 2 d n Z t b I U x z 7 3 B x K X 9 T r r t W D m k D 7 8 g K A L v s q 8 O u n m + 6 j Z 2 y i o t q b M p x 6 w p j Q H 2 k 7 v q n n Q S u U s A m o P 0 Y R e E I v G d V 2 8 d R e w B k x 4 9 T u z / u S 8 x a o g L g U G / 2 U z E 2 i I o c D K Y U S y J W v O L I C n W 3 E J x T r V Z B i S 3 y h T d f d 0 y w / f / y g b G x u m v f w S M M T W 6 I 6 H l Y A 5 6 t d 8 o 6 W b C g S 0 w c 7 O p i z M v Z S j o 6 Q R N l G 2 e o Q G W o / 8 n l 9 A z B T k c k 6 1 Q v 9 o Q W c T 6 t r n R x U 5 9 X p e g A l J K w Y h d a / X z 0 d e 7 A Y b K X 3 X a J i h q O u j q 7 c Y T J 1 l M O E P a z F J Z d t s D t + j D z + Q 6 Z k p e f L 4 J 5 m b e y X J Z N I c U q + E R 1 4 j y I h a M f A F G J d V L 4 a H x 2 R i a s a 2 b 8 H v W H j 1 Q p i T h x l J k A H t B d H X A t U a f N 4 v C E s z e M X L 4 B r C 8 v h M X r Q B x 9 v f 3 T Z z z g u Y Z D U 6 P m U + 2 r b 6 V b W w n g q r v / f L 1 0 r F a C g o A S 6 y L T L Q k b + y y f X z r a h q r R a z j x n r j G 0 8 0 h O V z o 5 2 l X o D 8 v L F n M 0 y Y A c O 1 z G t F b D Y 2 V w 3 R 7 k Z Y M o P V Q + l o 4 H 9 g K A G W g 7 H n e g Z x y O E v b q y a M G B C / U B c 3 n m s e P a t J h G O V K h w q 4 d h I / J 2 x C W 5 g N + m j E R S I u v Z q W z p + d 1 C L o a i M Y R g P A a g G F W B 5 N + v Q Y b u D Y + i 5 9 G K w u v y 9 1 b 6 k C f b s Z s q t H f E h o W + b B R r k T J 0 N r h A g W E W b h 4 4 O x 9 1 N f b K 7 / 5 z a / M z P r 6 6 z / J 5 u a W V V n g k 1 Q D n Z 7 N A p G v I M 1 3 m I M H P s 2 D D z + x / F Z 3 b 7 9 q r 7 Q R v 5 V j h S g 0 z l u i m i 5 d 8 j l M d 6 J N H 5 P J K z h t C N a C E B 4 A I 3 l N X g O E h F / / k K g g k c L Z 5 z 9 Z S 0 o p o A n 8 p v e 9 t 6 k e N K y h W B J m T X S 2 v u G q o 3 S L 7 Z x Q j K N 0 y H a Y 7 2 w L 2 Q 3 t U Y l K x G 9 2 d s 4 G i i T U / k f a F p u A x Z K N w Y o Q Q 3 E A o Z L 0 8 w s i i G 5 o O E h w b k b A e p 1 c M / 5 N l 1 4 3 / g Y 5 L y K E h J o B D B G N x y z h y a Y L a D g v O T e G m S Q P i Q y O e z p / A i l o E K / a m F A 6 g Q a v D O s C q w M T E L O X a 3 T v E 7 d 3 + z g k z 7 Z / G c W u f h G I h q L e q n g Q Y b m N r 8 m A Z y 8 d B o C 4 S P Z O T U 3 K Z 5 9 9 I q d n Z / K N a q u f f v p Z l p d X z R y E y Y g I 4 m e R f D x S n w T w P v W D R A w J b v A Z m g 7 R c H 4 D H S 5 I a P r J 8 t c L r p 3 f K W c + o d F 6 V K q z W y H 1 e F 4 F h d O G H z L f q B Y o s W K j N T + 5 I v w o r 7 u q l I I x B f h 3 m L Q A G l h N R u T F d t Q Y 6 2 8 R D W s o E F f B O N i u N n N B Q M J g 7 J h Q D F 7 1 J f L S V d B k D n F F T U t h B n K T 1 9 b W Z U 9 t 9 t X V N X V q d 4 x Z M I 9 o R T j Y 3 z c J v 6 / / E o L f 3 d 1 V 6 X y o r w + N o X C c 2 T k v F G 6 x s H B M t Y A X w o E J t 7 c 2 b X y X V y J u J j g H H o z 4 I h q n r 8 z v Y T Y H u 9 6 T M + O 6 S C O s r i 7 J + e m x m m S X V s m A J q w K X X r W i Y g p v p 5 X n K c d D e 5 3 f T h P q i j Q i r F E h y w c t M n C v j O r / G 8 V D S V 2 X W D y f T y W s Y g f m N d F m y 8 T D h 3 t y s k H I 9 f 9 A 4 j a 1 T I 8 0 F A b G / h W b N D s b N 5 M w r C / v 9 / K Z z b X N + X h B w 9 e M x 1 V A R S r n h w d y p d f / U r a W m N W D k V C E s l P s x 2 R L W 4 u 5 T S Y l S 6 z Y W J t r q 3 a Z C Y v D P g 2 Q B l U 6 u B Q + g c H j Y h x 7 g m p M 9 M B H w t z j U H / 7 O p n / Z b 6 3 P G L a h M q 0 U a X a b 2 C d g 3 C 5 + U K W b 2 A w t l 0 P i p z Z z O F d / 5 2 E Q h D s c R j 3 T m 5 O 5 i x z s q T i 5 B 8 t x K 9 p q X Y g O A f b p 1 f C 7 O 7 g N B h L p e x X E Y 7 U O J C G z k m 3 p k M K q H d u 3 9 X N W L U W g Q w C z E b d 5 T B l p d X 5 O / + 7 t f m o z k E I O b k Y 3 p A R E h m d p b A j I T Z K O y k r 4 f i T r T B + w C q t 8 l H e a 2 s X 1 m a N w 1 S K w p q + a q 1 Z R v + 6 a X 6 o R h U T T B v g k p z v 0 h f Z O T x R l y S 6 b 9 N v 6 k Y g T A U Q O B N w F R D q o H 0 i E y o K d 0 C H 2 n 6 x d S F d M W 9 Z d 9 h M J e x X C a D K H i f / Y r c Q A Z / 5 w F T / f n b 7 5 R p Q v L R R 4 8 s L F + p 1 I k a N P 2 q M R n P g 2 4 W b A S Y d R S h 9 v R 5 G y l m B a 2 p l A y O j A j h + 0 p g 7 Z j s R F u H 3 y m + M C 3 T k + o Z 3 5 Y 8 b 5 E / L z f f R 3 0 f E J i N A 3 G u H I Z l 9 5 i S F z H T r q v 1 K u P g l L L v l F d A 7 J g y a B p 2 l E D r w C Q 8 Y C b 3 M 0 S 3 K M x N K J F 8 + u n H y n g 5 e f L k Z z M H Y c J y w E T E x O P 7 7 x M z A T R n d 6 / 3 R H N O r 5 d B O G 4 j X z W Y u e t z Q A N R U M L g 9 c 5 C n N 3 5 5 V a P + 0 V g D O V i 3 g I S T g X F g + G C j V + E R r d 1 J B x b K T y M N i J 6 + N H H j 1 R b n V h I H q Z C e / 2 S Q B s 8 o X A v I E d E h f r 0 j V s 1 q z 0 Q I A x o 8 T t I B f + N f F I l 4 V Q L x + n A y e w 9 h c j / A U / q p K n C 9 L x E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 G u i d = " e 7 b 7 a 7 5 1 - 6 0 3 c - 4 3 5 e - b a 0 d - 5 c b 1 f a f e 5 9 1 f "   R e v = " 1 "   R e v G u i d = " e 5 0 6 8 4 6 4 - 1 4 7 a - 4 0 8 3 - a 4 7 d - d f f 3 1 0 e 3 0 7 1 0 " 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C F F B F 3 3 F - E 0 6 9 - 4 C E F - 9 2 4 B - 1 9 8 3 1 B 0 8 A 1 F 8 } "   T o u r I d = " f e 6 d a 1 e b - 4 3 6 5 - 4 9 a f - a 5 8 e - f 2 a 9 f a 3 c f b 4 4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o U A A A a F A Y W x t k k A A E x v S U R B V H h e 3 b 3 X l h t n l u e 7 E z Y T 6 b 0 3 9 E a i v F R V 3 d P d M 9 0 X s 9 a s d W 7 P E 8 x L n L v z Q O f 2 X H S v n q 5 Z X U Y q l a o k k a J o M p n e e y A t E i Z n / 3 Y g S C Q S J g I I k F T 9 V S g C S C A Q 8 c X 2 7 m v 5 / 7 5 J X Y p H x M K X c p F r K b x y E N K X P O L R S 5 n o z k p H L C + R s E j q P C T h l k v p S V x K a 8 T z T 7 z G / u 6 2 9 A 0 M F V 6 V R 1 4 P + 5 f V m J x d t N j v f z V 5 I S 1 X T 6 8 i 8 v m 8 P n J y m o 3 L / F 5 Y P h 7 L e P 6 u i + 3 j k C z s R W S g I y + 9 r T l J h M + l t T U u l 3 p e X P H B W U g O T 0 L S E n K e j 3 T m p D + R l 1 Y 9 1 2 Z g a e G V d A z e k i d b c c m W 3 K e g 0 N u W V x o Q O b n Q i y r B T G 9 W x n t y E l U 6 i R T + n M 2 L X G R b 7 J q h k 3 p w q Q u 6 u b F q / / b 3 D 0 n m 4 k I O k / s y N D w m y c N D W T + K y M P p b k n n I k p z I m 2 x 8 u u 7 n g r L 8 6 2 o j H V l 5 f 5 w t v D u G 0 D b f 1 i I S 0 7 P u V 5 c X 5 U a K F 0 U i B p G a g 3 n 9 d + c d L Z e y v J B W P / N y 3 B n X n 7 a i B q B + Y J + o b 2 z u / C i M j i X L 5 S J / u F W W u 4 N + m O I P W X Y S C Q q n f G 8 t O s N W E u q F P A J i O W R M u K t / q y 0 R z O S z Z z b + w v 7 Y f n j Y l y O 0 y 0 y q m u y d R S S j 0 Y v Z F y f N 4 u Z z s / O Z G r m p v R 3 i P z j z b Q J i G b g N N O i 1 3 1 9 o X m H e 9 6 m 1 + c y E + B 5 Q t e 3 l G 6 y y p Q Q + N H 5 1 T 9 A K w s q 4 K A r F y 1 6 Y 9 v b O y Q W j U k m c y E d X V 0 y P j G t 9 y 8 m n X 1 D k o + P y E + b r f J X F a 5 / X Y 9 V p L c V p c t I 6 F J u 9 O u P l w H n F K 9 D + B f D F 0 N x M q U I 6 x G 2 j s P S E R e V E C 2 2 g E j h p f 2 I H K V D c q Y 3 Y F 6 l O E z m F Q f 7 e x K P 6 w E 9 g N v B o 6 f N 3 0 K E Q s 6 l w 4 Q 9 K n U h d j 8 4 V 6 n b p 9 e Z K D B I S P J 6 T O c a p 3 p z E l c p D a O i Q U e 7 8 p J p k s Y A E N n J y Z E R H o B 4 B z t y 9 g g a a b 1 u H q U Y 0 / V D g N Y C Q g i 6 + H 4 t p h Y C T H j 1 v q E l 9 k / D 8 p e V m P y 4 F l W G c + 6 T r a 1 e X 0 d n l 7 3 m W q G 3 7 1 f j c n j W o h Z A 2 N a 4 R y 2 F X A V S u D e U k U / G L y o y D Y x / d 0 A F c + F 1 P f B l 8 l U C 9 7 E / k Z M 7 g 1 l j u n h E j J G Q 0 C w Y C 4 c a 9 n K i q P W j V F K 6 u n s K 7 w S P X C 6 r j 5 z E Y g 7 T c p O L p W o 9 u L h I m 8 Y 7 P I + Y y b C g A g U i 6 1 N m j e k N b P T 4 l c D v s m Z c i 8 t Q L r i x G 6 p 5 D 9 X c 3 D y 6 K v W D B l q R 6 6 w G N M D z b d Y o J D f 7 s q a 9 i 8 / 4 R E 1 3 T G j M Y 1 d 4 I 7 Q m 1 Y z c 3 1 y U 4 Z E R i R b u G V g 7 D M s z P R 5 C H U a A 0 f t V i H S X M K k L N F f J E l 3 D j p r x a M 3 F g 2 h d 6 x U I Q + F b T a r 9 j G b a P w 3 J T F / 9 k v H 8 / E z 9 k L b C q + Y g m 1 X G j y j X + w B S M K p C E u Y r d 8 O 2 N t b U / B i R V / u t R s D 4 S z A U U s + L I K k H X M f q 8 o J M 3 7 h 9 j Z l K g R 8 D w e 6 o T 7 d 6 G A m M u f j Z B y r 5 u d Z q g J g R s n v 6 + 3 3 t j p l d D r g I M P + A f m Z c X Q n W v C 2 a l 5 Z 8 W p L J Q x k c H C 5 8 0 s H L 7 Y g d a 7 Q r p 1 q s 8 G Y A W F d B 9 E q Z u 5 w 2 r o Z g N J Q + Q i 1 q m w 7 k z D F t B A u v X s q N W 3 c L r 5 q D x f k 5 m b l 5 u / C q N v 6 8 H J e U S i 0 I Y V g l Y D n i q Y d J G 8 G l q v 3 T 0 x N J q G 9 R i 5 l K A X H / b j 5 + J c D E s 6 h q m J D q t f O s N 8 r k O 1 M 9 W Z l Q E x f f K Q i g 3 b / V 9 T 5 X 5 h v t y s q 2 u h O f q p n W o U L s 9 O R Y j o 5 S M j I y V v h 0 s E D T 7 2 x t y t D I q D J q V J Z V A / p F w w z V r Y 4 o N u m Q S u S I r j D a q s u n P 1 O M 9 d V l G Z u Y 1 G f + i M Q r W L S M m k m x e G v h n d o g Y J F Q K d m b q H x d q y u L M j E 5 U 3 h V G W i G Y / U h 9 E y k q 4 J p U g t c w 8 r S g k x M T b / 2 2 / w C f + M s o 0 y k X 4 + q e R X W f 1 l x z g / p j B 9 D F L M c 4 F / 8 z t v 9 G e l u 4 F 5 X w k Y q r B p V z z H f I j f 7 s 6 Z Z 0 U L 4 h o c H + 3 b / u n p 6 1 c 8 u f w 9 Z H + B F 0 B g 9 Z N K y u b 6 m J u W Y 0 c X x 8 a l 8 u 9 l v d A 0 9 E 7 H 2 i o a U J H Y u 5 0 z I e q h D 1 b I + b 4 S Z w M j Y h G q Q W T k 5 P i q 8 E y y I h h X b 4 V 5 A w K I a M 4 F K N 7 c Y m M M E a H 7 e i t p N w j T 0 u 1 o Q A J J 6 c v p G 3 c w E C G 3 D 0 B a V K z A T g G g n 1 G d 5 N H p R e O c 6 + O y H I + W Z 6 U T 9 Z t 4 l G o h W r 3 R 9 a E f C 7 + U w r M J 5 p C s v A + p C c D 6 d 8 T d R w p 7 e P k l 0 d M r a y p K 5 B + W w v b k u s y + e K q N U j n R e p N M W / N r b 3 V F h E p W p m V s S U 1 c j k w / J 2 t 4 5 C 2 0 p A k f 4 e U d D D E X 4 F O k x r S o f A u n Q C 2 8 U R N 9 G x 6 f 0 I p t j P u 3 v b X u S X H 7 R 2 V U 7 i A J D I X 2 n 1 U x C 6 x G 0 K X c m G S U 0 Q u 3 8 W 4 p N 9 d U g 6 W Z c Q z H Q D p X g a N n y f y f 4 R I T u m 8 W 4 B R j W D 0 M W E d 3 U 6 / 5 2 O a b / h o z R c P 7 R j u U A 8 6 A d e p S h y u F Y z b 5 u 1 V A r i / P G G K V I q w a D Q a L R a O G d N 9 h X B t r f 2 5 W c m u i 9 f f 0 y M D i k t B Z 2 / D s 9 p + d b E V m 9 G L f 1 v T + c k c 8 m v O c 2 Q U M M F V Y N 1 a 9 + x a E S i m v 6 B Q G Y K X m 4 X 3 g V J C 5 V r Y 8 X n g c H w t b c 5 G r g h u U v W 6 R D C S 6 l U u + r q Q v T B O X w c i e i D n H U / A m I 1 1 3 V 8 / N z G R k d l / a O j s I 7 z Q N m Y D U Q 9 v 6 z M s i W M k j x J 4 n o I m Q B G m z 3 J C K / V 3 / t q W p l Q u A r h x E T x G h 9 H 3 R 6 B X 3 9 A 8 p 0 I W l r S y h z 7 B T e f Q O S v w t z L + X s 7 N Q 0 + q F q o p 2 t L b N 6 + g Y G 7 f t t 7 e 2 F T z t A U y 8 e R M x n A 4 P t T v 7 Q A i L 2 j j f U x V C E K T v i e Q s F E + E Z V B X t L m I Q Q H o Q 1 g 4 a p y c n b 2 y b A N G i N 7 e j B p F z w + 4 O Z u R T l X j k Q 8 p J v Z w S 2 v Z R 2 E w c 1 r V V B S z S m o 9 C H C f H K Z O c b w P 8 D J G z a k A w F D M T 2 v f r p b j 5 Z 7 x P R B F B g v / z 1 W T a z M g v V J A Q C m 8 E 0 W h M e p U p J t T s 7 V c N g / l X D A T O x N S M 7 O 9 s y + n p s X S r m T g 4 P K z v d x Y + U R 6 Y 4 C 4 w R 9 v U S I L G C b h 5 R V 0 M 1 d O m N q 4 y E Q v 1 w 3 p M Z r c j E t M f P 1 B N F Q R i 8 b j l V y g P C h L J w w P L F Q U N S p h C e P U F 4 B M T b s W s K S 3 V q o Y W v X E D H T l 7 d K n G d 5 F W s w b z p b 9 G K V b Q 4 D y q g e v E 1 D 9 Q x g F d K m R J 7 n 4 4 o o w z e S G f q / B 4 q M 8 / n 0 h b l G 4 Q P 9 s + G R y w Z j D Z t r c 2 Z F 0 Z a 3 d n y 0 q T U q l D G Z u c l v b 2 T s 9 C i B S H C x L F p E h Q H m 4 O k e e 1 U B c H 7 J + E L d t 9 q f / B R G v J i J V 1 7 O r C s s h E j z i Z e s E C k B G n P C h I 9 P T 2 F 5 4 F i 7 S a Y s W M + v N m V H 5 W W z y G s 6 9 M 8 u 1 S T H 5 Q E w m f o l q d G I n P 3 8 2 3 y o v t q F W a Y O 4 R R K G u s V k + Z T W 4 V S D V c J o J W T k V W q l d N S t a m I A C L g D a l c A H w h a S b l S 5 Y g W x J s X A 5 y a Q N T Q 8 q g w 0 J f F Y q y O A 6 h C c p y V W F g I R E L S h R p A U Q S 3 U x V D u w n w 6 n p G P x y 6 s x I X r J J S K s 0 2 l R K O V A Q O D w 5 J V 3 8 Q N g T Y K 8 k T N M P c A u S B u b F K d 7 a 8 X 1 f F W O / x G n 2 o Z X Q 8 Y A 9 M I Y U O N X 6 V Q N I D w y L 3 E U X Z 6 r i 8 3 s 7 J 1 m p B E 3 5 R n K R s k 7 D w U / L I b Z S s F w Q k I k a h h K R C q C F w + 0 + h t J D F N O R c J d n 6 v / O F a p L O 7 W 4 V x p w y N j F V c M 7 6 P Q i g G j F r 6 8 V T a W Y D u 1 p z c V x P 8 X E k I 8 4 9 r p X r j X + 6 c y 4 e j V y O J d Z E 9 P 8 4 F Y s 6 Q 0 f 5 g J G P 2 5 4 o 6 d a h 8 F r L B 9 T N Q T Z x K H h R e N Q a C B j i x z Q C a l H K m y 8 s W M w s g H m o X l 5 W B K A B 1 Q V A C 7 V N N S 9 0 d z M o D X c + + 0 J b 0 t m z L V J 9 K + y b k e r w A w u G B 1 v l C z b Y 7 A 9 l r j E U E D y F K B U R p v S L 5 r K e q r b f U L 0 S g N I K I n g f l X B w T N 2 O 3 E D y o B 5 h 2 x f e A 8 0 b w l T I 9 g R n q A m / p d a O F 0 b Y U Q u M D 3 u h z B H R S G R y g w U D d V 5 l U 2 z m t D i d c D R H B W A f 6 H m o Z w r q 6 t P W B w A Q O / 4 X a x I 0 C n 6 x Z O D s 9 l Z x E 5 N W u Y 6 Y R w U L Y U J P m F s m 6 E h y m 4 v 1 K Q C M f 7 O 1 a G B 4 z 5 l 1 o J h d c y 1 h X z i J f n H N f e 0 6 m y l T C 8 D f u e 7 G W I h j B g 1 x l e y x v / l M j s F C 6 E j U R Q k x R t M W b X / M P r K n t o 5 C F + K k a o c y o F E e q W Y l i Y r o T w i c / R u E z Q s / q F v V / t C b B b O 3 q P 8 I H d T M U d V N b a r 5 w U W g k y j S m d b E 5 0 a D C 5 w Q n I u q M n 5 + d F t 6 p D 5 T p J B L N 0 U 5 g Z G z c J J S Z I n r p S G y I i W j e w + G M P X d b H i B S J D b a n O e l I G K V a G 8 3 R / t d M h O A Q C h 4 5 n 7 O 7 k a t J G h Z z 7 s U X N u 8 S v j i 3 B Q V B g S u M I 2 G 1 G o J A l N 6 L I Q T V T m L + n v 1 c B S a 8 r v l m P x 2 t l V + 2 o y Z M C h 3 H 1 y 4 1 S x c m e M T O z k y e 0 + f T 6 t p T 4 i d 1 i W 0 X t 0 M F Y / o t / W 4 L C L S A 6 l R b y l N N d D G Q T a 7 E W S y G W n v c M r + m 4 H t z Q 0 j P v q y v p z K m B R n k d v U L 6 b a n h t Q b E 5 Q V j P W f d 1 8 I g p J u L f Z x c F + g Z + A y c c 1 V C K + n G r k 4 o g m 6 4 G p S s N h J f + r H q D p q M a A g G v J G 8 6 V t S a c / 5 O a n v / + s t W C Q 1 S 7 Y 8 p V Y y S A N V H r 3 D n G b T U J 5 9 Q 6 o b e u b o Y 6 U a e O E 0 s q h 7 P Q / H A a N a z P a 5 y n L 1 B e E 4 1 E J J 1 2 m v f q Q f L g o G n S P q 9 m a X H v F i b O j p p I 5 J B c f D 5 5 1 d w 8 P A 9 b d K w U x 6 l k 4 d n 7 B 0 r K q I S p t I o D K k D Q H v W C 8 P u i + p y 1 j o A F V K 2 b A Q L H V M N M / U 7 N u T 8 s t p o f R 6 U G g N G 9 g n M h 0 F Q N 0 D 3 H p H 0 J X 6 x u h o I + u T j U L w e k e H R O z Y I X O x G z S x s J m x c D R q D 6 t 5 4 w K M A n a W Y V O K m D z q 6 r 3 c W Y e M X + R K v + / I P h q 3 7 g 7 g m N d F e X n w j V + w o I 5 6 u p t G q r C 9 O + x W D U g R X Z F l 2 z V + y f t l h g 4 9 l W R O n J W 6 s L v 1 M p 6 U z 0 7 t u l u D x e d + o l M c M Q B H y e M i K u g S o V T H G n d 6 / K O e u f S L a 7 J X b F I K R u z K s M B 6 3 3 t T t + c t 0 M h S Z i r g A L y Y F x 1 g h m L u z k 5 c H g m S 1 y U K C Y d W d 7 s / D K P 7 p 7 e w v P g k c 2 m 7 0 W 8 G D p C T k X F 1 Z S P I x f g f N K v p q / l 1 Y M H D e p I D g o w F R E c W n 7 d w F R Y u L u q n B A k P g F Z v H 8 b t g K U c l d e U W 5 U Q K E 6 H 9 Y i 5 p m K Q Z u C W b f D 6 s x 8 7 0 o m a O 5 8 b / e d p i r U u s J Z X V 8 / s V 2 5 J r p h 9 m 5 p P 7 k r J p 6 3 + t x y S E i G O p m K L C n U v b V Z k b O L 9 T p V 3 V / c X 4 i + + v z s r O z K / v 7 + 3 J K 9 M v C y Y 0 x F 1 q q u 7 f f y S X 5 R C p 5 q P / v / 0 Z 7 B d d W W h j L 4 i 8 c h K 0 Q 1 G 1 Q Q / A 8 U l + E K m 1 W g 3 x U a S K x n u t 7 F + D 6 x g s a A k e 9 P b s m f z + T N s H q F 0 T L N o 4 i R r y N W u V Y T K W h + 2 L A r l Y e t R i 3 B z 4 V E b 5 K g o A A B k z C c V 2 m 4 5 5 R 3 I t / S D E D S o U H Q R k G 4 z T E U O m z M / n T 4 w X Z O 0 j K R S Y n W Z X U + 2 v P 5 P n C l v z w 4 2 N 5 / P g n W V l d M + a i F o 1 y + n q Z K x a r L 9 q H 1 H f n R z Q D 1 B 2 W H v / X S l x o I 1 I L m L 9 U j o B e 1 U j U 6 e F r Y C Y X 1 4 6 B b g 8 V 6 + 8 L 7 q n J x H w G I n m n u s Z c D 9 f m F 5 A y E V L y T I 2 i 3 B H Q R s V p C x e l w q w S 0 I Q w O 8 B 8 R E D O q l v z 4 3 r M g j C 8 t j k W a h b y C + H / + 3 / + P / + v f b o O X F 5 m Z S C 0 K S / m V i S e 6 J D l x X l 5 O J W Q R w 9 v y + j I o I V + l 5 e X l a n W l a k O r D Y v m 3 m j s d A 8 X o M F 9 K 5 0 d f d 6 / r y L R K K 9 q Q x F z q i t 5 D f Q R m E l F X I X M A 2 5 H E 6 b B y 0 Z U f W p s M m x 7 Y u J k A p 7 d w j J + w 6 u B a s E I d H R 0 W n 3 u h 7 g f 7 g a o l Y C G 9 O N b u J K f g 9 k b + H 0 A u 4 M Z C w C N 9 O X l U l 1 S d C g C D k / Q D D y X c a P / b w V s / Z 8 A k r F 2 p g O b g J N k H V D D D X a H Z I H E 3 E 5 O j q Q P z 9 e k p O T M + k Z / 9 B m p C U S b d L V 1 S V D Q 0 M y N j o i n R 0 d M r + w K C v L K 7 K 1 v W O S H R P n 8 j L v i c F a 2 9 r 0 b / 4 W I 5 0 + M 7 E V b m J Q A r M W g i o 9 b + r a z l R 6 r S Z x t h 2 T m E 8 g y U k G z u 9 F z e w j 3 Y A 5 g R m 1 s 7 U h v X 0 D z g F + Q b h I n 9 s 9 r K f e 0 C J k q g F q N X A S G P h x P W p + C / W R M F / x i h P g I T R O B Q / a C O 0 5 2 s W A H M d E 5 Y H P C v M e l 5 k p W A n 0 h c H I T P a C T A u k e g V 0 N 7 v v N 8 R Q R G X G e s P S 3 9 s t g 7 3 t E u m 9 J Z / f 7 p S 2 m H O p S O 1 Y L C a t r a 3 S p o + R k R E Z H x + T v t 4 e 9 b N 2 Z H 1 j U 1 Z W V t U s O 5 b 0 + Y U x G N U R x Q w G e L 2 x t u J 7 E h L t 9 P S / N B N U m s f 1 2 s q h T R m H E C 4 S z i 1 N A d w k O n e H 2 i 9 l p j 9 r 1 8 m l U m D r p f P 3 f Q P t F H t 6 P 2 u 1 R 1 Q C x F 4 L m F u k a C j L o s U F 3 w 1 B B K k g m B 6 r C Y b 5 x X u f j G e M N k v B G q P h 9 k q i q 7 V Q L s V R C Q 3 N l C A L T j U A B M 9 / O G U x B k v U A K Y f / h Q P K o M x B 3 d 3 9 2 R 7 e 1 s l d K 9 V N Q w M 9 E u i L S F t b a 3 W u k A t X v 8 A 0 t u 7 m Y j f 1 q z 6 P R d r K 4 s y X m W W B C Y I T E U w w j 1 t H F 2 a 7 g g / f 6 Q 3 3 7 2 a r c 1 1 m 2 t Q D G 6 O T c Z V 5 k S a Q 0 A W T S p 8 q W r Y 9 y 3 i 7 P T E T N 9 m A R M L 7 Y I / V J C 3 r 9 e T 6 n 5 q J m E m i r U r d Y 4 T X f 3 D o j P Z t z g J H S T q 1 l D c U J i J y n J H w l I Y 6 u 0 k + S y 5 I b R X m 5 p y P T 0 9 y j y t M j E x J v 3 9 / d Y Y t n + Y k r X 1 d V l W D X Z y c v I 6 s I E U L + 6 T c n + 7 F H y G I E Y l 7 R E E E C R o 1 G p M S 8 f n M 7 W 9 W 9 Q 5 d v M s O L A k G i m w d K q X n c / u b m + W b T F Z 2 I 9 a l T X f n 9 9 3 6 u p 6 W h 0 G 4 / E + Y H N 9 1 d r S m w n W i V v t P g B a i V l / h O 8 / G s 1 c q 9 a B E S k F Q 9 j P q V V A M C J 7 e Z 1 e g k L 9 J p + e E x l r l x j q B c y A a c g c g I H + A T M P o + q 1 3 7 h x Q 8 b G R m V 4 a N B G 8 O 5 s 7 8 r 6 + o a 8 f D m r J u K J n J 2 f y 7 n a 7 j S T E Z r P 6 8 q x y E g f j s l 0 H E p 4 q A V s F q g R x O S r N k G J N h Z s c I I P l C F x K 7 n l K g Y s p 1 N c U Y G 5 h / l U D L v 1 S g B U W u + p r U 7 j G y U x f c p c l W Z 4 A / 6 y S 6 2 l f r b W A M o g Q F A i p N z d y O C Y a i h m o m J Q F 0 l V B N Z S 6 X i 3 s 7 M z e b q d M A G 0 f A g z h Y w 2 W J 2 r H t h 1 m D m p n 8 E C c O s w v a B u k 4 8 f / M 1 M 2 p P 9 W w t I + p O T Y 3 P u s 2 o G F j M B f 8 O 3 y h D E 0 L 9 R e c 5 s B f y v 8 9 M z S R 0 d W b d s r 2 o 5 z M P O z k 5 l J E q B 1 H F V n w t N C M O 6 j 0 o a r R 5 Q D s X Q j 9 F x x p 7 5 g 8 P 4 h R c F U M u H l C d p i E Z L F J a B 1 1 n 9 P L 4 D D j V V z 5 T 6 4 E e U A z f 0 x 7 W Y 5 V F w 0 J H c R O O a C Y J L O X V 0 g q 5 K Y f L t a U a s a b F c a R P m H j 7 U r 2 c u L N i T R J C a 6 X l p f h 0 t 8 k z V Z d 2 I K H b G 8 v L 7 h V a r 5 e M e V A M h c y r L q b r w i r o Z i q w 2 8 w G C I M 3 0 + Z m Z T j T q E X y o R q A w G O Y c n 4 e 5 Y D Y e B D Z S y S P L O y W P j o 3 5 W t U U 6 + r q t A d R R z R d L K 4 P Z V g k q k n V M o z m l e F s p r j + X h C d w F w T 1 S D h z n G Z 3 4 3 K x + p b F f t H P P O z 1 v 9 7 L m 6 S F Z O Q M h u Y s J n g v t A X R m O o H x C V 4 9 o Y O 0 a 1 R C k o 8 W G w C / M o y l l D b M p A H d 3 d I R W 6 S g 9 E S o d H x 2 0 w y 8 D Q 9 X M h 8 U s y F 1 O 7 l u a B g b + Y T F u V v d c q k L o Z C s 4 t 1 x t T D 5 h l T j 0 c N 2 V l e V G m p m 8 U / u I N f A 8 Q 5 D B t p v + 6 g Y + L i 4 w k k 0 m r 3 j h S R s M s g Z E I 6 X d 3 d 0 l r P C 7 R m E o g P U R 7 e 8 I k b D G z 8 W 8 x o x U z H k y N y V d q p t W D 3 a O 8 7 B 2 k J C m D d t N v 9 K o J o 2 Z M v a A w l B w Y T M k 2 P / Q S N R t s p z N 9 4 1 b h l X f 8 7 7 l W Y e g P P j l 1 j 6 V J W G 5 v O R m H f / S f r 1 r N U o q F 8 x a + D x d q P i t p S r 7 D x C b K l N D w / F Z p n Z 4 L t D p z M b A Q K A R / t l V b U 9 X F U K G W v N x t e y X j 4 x O v i a s R u K Y O w I w K M n Q M 0 c N k 7 r 8 w H 8 9 h t o O D A 9 k / O J R U K i V 5 2 7 J B r W Z l I q K M n Z 0 d F j Q h w k i V B s W 5 + H b c K K 4 Z R n O G Z k Z f J 4 + L m a 3 0 u Y v i 5 y 5 g / t W t p G x u r M t m b l z 6 e n t l o D N s B Z 1 6 2 L o q E J h p o W d g h M O k J U z 0 Z o P Z G n E z t 7 3 T B G U 7 3 y 3 r 2 i p h 0 x n b q 7 6 h V 5 + P c c 2 M J 7 v f e 2 C B q 0 s V b s v L S z K m F g 4 C s 7 2 9 f F K f i U Z / V L O P 3 y R x i 6 a C 0 d B a 5 K r Q i I D + P v r B w J M N p / O 4 F u p i q M n u r N z q d w I C 4 U j Y b N R 6 w U 3 I 6 U J A l I B q C / Y 5 a i Z c p o K Q X f O x + L 1 M B h P y S M 3 P V Q l F 4 8 Z 8 B D 6 y a o T D l C F 1 H L n m v L 4 H 8 7 e p O Q m j u U w H E 3 K c i K 4 N T j o 3 F a Y k M Q 0 / F T M f z 8 m x z K 3 s y + + / + a u a v Z 1 y 8 9 E / 6 D E 7 5 O F I V p n J 6 Q S t F 4 S H I Z q 3 g a O j p K 2 H X 3 p Y P W Q O C R O f v E 9 F Y s 1 s q p Q 6 l + G z N f n d 7 3 4 v A w M D J i R 7 V C B h 1 n / 8 8 S O L I J c D T I V 2 w + 9 i k 8 D b y j i 0 8 X N / X u 4 4 m g g T F G F E n I B Z i e W a K 0 t R F 0 P 9 n a p Y M v + M B M 4 r I R J M q B c M Z x 8 c H i m 8 c m Z X k 8 A t J 1 n e B m A s 9 z E / 9 8 I m k L q M 5 z 7 I n c E M + H A w G w G T 0 5 N T 0 1 q 8 d 6 H v p c / T j o 9 X i E B i U u a p C t H v 0 4 m M 9 u P m A Z z 5 4 + M z O Q h N S m p n U R 5 9 9 S 8 y N q D S V Y / H V N 5 G c k 0 U c q I F E k o 0 m F M A y R x E M K k U W B d M c i 1 t Z 6 k F 5 j L 4 n Z s B M 5 H M / W r y R B Z m f z Y N h Y 8 8 O j Z i p v v z 5 y 9 l Y m L c i g m 4 L + W w d B C 2 i h W E F j 4 S I X j W h d t F d Q t B D M a h k Z T / r Z q l v F 8 L v h m K / Y 4 + 0 x 8 B z r i m y J W Z d H 7 B 8 E l a v l 0 w n y G V O m j K h F e / q J Y Y h u H c f 3 n A a O 6 / 7 s P 9 W / H f m b t N v R 4 t K a 6 W 0 r f V z 0 u J t P b K 7 3 / 3 n / K r T + 9 L P N E r X R 3 K e J G Q a U L K p w j a R H y o K w j A i Y I 5 e 0 P x V X 4 L X s K s + l L v Y 9 A h 9 b e R T A e k B G i d + G Q 4 K T 8 + f i K j y j h D p F h U U C G M S b H 8 8 Y / f y P / 4 H / / d T L 9 y 0 F u i i 3 G p 1 s G h J L o G z N Q j e o p P h f 8 0 2 u n s 7 U X O k L I m L / D N U I R g a S o E E A m R K U b b k n C F O P y A 1 o p O t X V L a / Q s g R t W 0 0 k X J y h w k c V n B 4 G h 4 v E t y m X W u b a j 1 K H 6 d n 2 F d 4 I B k c H S t X K Z 7 l R 9 s q 2 N T a t 5 P E 9 j W o r E 1 Y T E F E W r 3 b x 1 w / w r T E q 6 h B 1 m d M 6 9 d O 0 h l o 1 k X p 6 t q 7 N + i R l 6 f U M 2 t h 7 C 1 A k S 0 M P g 0 B u L o x n g k h + r T 9 O X u J T u 0 L 5 8 9 9 1 f 5 e 7 d 2 6 q R J g q f E I v 6 / u u / / r v 8 8 z / / k / R W 6 Y f D d D w 5 z 4 g a 7 8 K + X 1 S n k / z F A u N 3 q B F 8 s u G 9 Y d Z X Y h f i u z O Y u W I u o J 3 w K w h 9 7 + / v m i 9 E + J Q q B W 7 8 4 c G e l f e X K 2 6 t V F 1 t I 7 / 0 O H 4 Z t B S Q G g P g b a a 2 2 r 9 I I C J o l O 4 w h g o 1 T 2 a 9 X D i W a 4 K p I O Q g g R B p K x k Y w 3 X y Q I A w 0 p m E 9 s j w o A q V F u n r 6 5 P x i T G z B n 7 4 / k d d s 6 Q x E Z Y B j E Y F C W Y n y G Y p b 2 q R s 4 t L + e 2 z r M w u b c v O 2 o K c H x 9 I K B K z 9 c C n c 9 e V 4 t 0 R l c K N z l A s B t X 3 z d x 9 E u 2 x f R K W d q V F 5 l X g g y 8 u L s n 4 + L i t n Q s 3 O n t 0 d K Q M 1 V P W 7 G M 9 Z t V f G u h w E u 8 u X b v 0 g F n J B n C 5 S + 9 0 6 I u h G G 7 P u D A X R g T k d t R 8 o c Q H X w p 1 6 2 T 8 c d D x E 9 Q p h i j 1 7 B m X e 4 a t q 5 / F s e d z 5 S 6 U 9 x Z e z d r u C O 7 N r w d 8 E 0 m D I I C Z y K R T 2 U y b N C o d X 8 K q F 8 r 8 B N X w E T 3 / S v Z 3 v d j e W L c t W c q B 0 + D 3 n J K s V n O u k a 5 E r C A K t N K h m o a b W 1 v 6 b 9 L y b v S d b W / v y N 7 e n j 7 2 j c k W V v f k 1 f y K 7 K / P S V t H v 1 y c p W R 3 9 Y U x X D j K A B i n M p w Q g D u t 6 S w T s i J Q z q G R 6 h e E E M K z G U A A M h + C Y M F o t x P A I M m / t L R s Z W u O a e f c T O i G Z P P L l 3 M y P E x y 1 6 H F Y i B k j / X a y Y R h p Z T S A S V L t G X 4 g W e G o l b q / p C z R W M l u C c M U 7 n h Z Z i K B z 4 A z m p 7 Z 6 f e 9 K x F 8 1 p b E 2 U 1 A D c 7 o j 9 E 6 V A j D O U C y T P S x b x w R x u 5 O 4 V Y S 0 W F w z f L F 0 B D e K k v R J u 7 O T F n P V U q q 7 M 9 O T k h o 6 M j 5 n O x N g 8 f 3 j e N R c n W u f q f 3 z 1 5 J Q t L G x J N 9 M n I z c + k e 2 h C E t 1 D 0 t E 3 J s n t R d l Z e s r B 1 b J g t / Q W S V 3 E Z N c 2 V 3 M e T B V q J M R O 2 J x k d 9 C a H f M L Z r o 9 w O x 3 h 5 m 4 b o I R a K i x s X G r k n H h 0 s 3 S 0 o o x O c K I u l E X p B P w i y h H Y j 2 G 6 V k r / I 0 M y h 8 X 4 l b q 5 R e e G Y q F r r T 9 i l / A M D Q L U l 3 d U 6 a g k j K k e N w J R Q e F S o x T C c u L r 5 r S + g E z M X b M b 6 s D D A Z R O I + Y a u 8 + 9 V W G p F u 1 1 8 D g o E Q 7 B u U 0 N u a s 7 e S n y k D j q p 0 6 H Y G m F g S P 9 p 4 R a e 8 d k d T u i m q s 5 w 6 V W i g / Z K Y 7 h c 4 0 Q / J v v Y C Q G d g P Q w V 1 / z j N V d U W W E f F J V T 8 F p H U t b U 1 C 0 j A U M U C m N 9 P t L f J q 1 f z J s g 6 O o i c R i S l W o f p s x y X f r S P x x j Y 4 n x H 3 7 J R Y 6 W j m r 3 C M 0 P R Y 9 K I K V A K M w 2 5 0 W o a l g L / C / O k m Z X i t c D u e H 7 D v 1 6 A S b a 0 M G e T n O q F a T k Y S 8 2 Y o 3 R U n m w l Z P M k L m e 5 V o n E 2 i W S 6 D U G Y o 1 d 8 J z 3 2 K W v v X t Y m a 1 P j g 8 2 Z G / t p R D O D 4 X j 5 i s c 6 v F o 9 m u E q R A W B H Q o / S o m 8 H q B D 0 y j Y O l Q G w v k q F Z e W 9 u Q k Z F h 8 6 G K f 4 / n a C U 0 + 9 O n P 8 v 2 7 q H s 5 g Z l 4 z h h P W n k 5 y h p o h k U U P t 4 o i Y g 7 g H M V g 8 8 s S F V 0 U F n 2 m 2 j r D J r z S J R z v O u W 8 H 7 f d a k e U V Y C X t U z Z M g c J 5 R a a q S 9 v w k J b G 9 P 0 n b / t c S y j N 3 4 8 3 C 4 i c y m 9 y V w G i w t v Y O 6 R k c l 9 H b n 8 n Y n S / l L L U j i 4 / / Q 7 Y W f p L d v U O b D d I I Y N 6 + / k E r H K a m s h F A 2 G y m T V 6 o F A R j M P k Q U l S 3 F A s Q F w h s E r 4 f f / y R + o x h e f L 4 Z 0 m d p C 2 a R 4 S z e A t b m I z c F p G / e u G J o e 4 P N T 5 b v B g k / y r 5 K C w O F Q p s f U l / 0 L s A A Y k z N T u b A p W a f j b M r o T k m c i f n h 9 I y 9 G 8 5 K P d c t b 7 a 8 k k p k V U G L n A d 2 Q W H Q x W G v b F x G t r 7 5 L u / l E Z u / u V T H 3 w j 8 q Y B 7 L 8 4 7 / J 7 G p K 1 g 4 u J e M 1 V l w B j G 9 b U t M Z n 5 m q G g I I f k U / C q e c M O d Y 1 G c + f / 7 C U i D V N C H + J U n e e / f u y t n x v u X 1 6 E k b a n / j N 4 F 9 1 V C N o u Y R b v R X D 0 T 4 h b M 5 G V K 6 f E U 5 d u / 0 z d u q p j v M R H k X w I d L F I V g g 0 a j g u L 4 L C 0 / L l F I m p W O g a n C u w 7 R 5 e K D F n A h x / T 3 N 9 I W D k a 6 O 8 2 g 1 w m T Y A e + R 1 9 / r 9 z / 6 E v p H b s n j 3 9 + J U d 7 a 7 K 1 s a 6 C r / z G 0 K W g q 7 g U 5 N t u 3 r 5 n W v H 0 9 E T 2 d r a t p I v 1 R X C W A 3 k 6 K i 6 w V M q B A A O a C Y b 6 3 e / + o G u 5 J b d u z p g J X A 0 E x R Y O 2 5 X z Q i o w n V Y P V 6 E x U w + U D h 6 t B 1 V 9 K H a k o / S / O O / U K D b W V 1 U z q Z 1 f x n d y g S P N g r L 4 7 8 L 0 o 0 C 2 k f r E W i A K R l D G L w g D b 6 y r 5 j 4 4 l e m x H p k Z 7 p D R 7 k s j h N z J p r R 3 D c h U f 0 j u D 2 c t i O S a e T A S S U u G b f J Z d 3 Y d l R M w G l O B b g 3 m 5 c Z g W I 4 z M d l Z e y V r y / O y r R q g a 2 B c N Q C b Q o R t H g M m p K s M H M 3 g P C d J z h x x / D D 8 H R e u 5 i B i 2 9 X d b c G K n e 0 N 2 z w c X w t m A 4 y 0 z u r j + O h I j o 5 S T v h d v w P j k R O E g W B u o p s H h w c y N z d v d X u f f P x I x l X 7 I I C r a S n O b / W g R Z L 7 G 5 L o G p R I v N 3 8 R C K / 5 O P y q r F o 4 m w U F S s l C J N T G M i N C B L l 5 i Z U Q m l Z 0 t s C O 2 C M T 6 r 5 1 C Q 4 V e r + c 1 w I G R L o O P v F w D K b X z 2 Q 9 v C J j I 6 O l f U l X M B M B 2 c t 1 t r B T A t r y y + i Q 6 T / w e G R J F N H 8 t 1 3 3 0 m k 9 5 7 k I p 3 S 1 j 2 s W r t L i d D p X w K Y Y r R d M P I Y 5 u y K 5 a U n c V m z 9 4 r r 4 D H 3 4 m c Z n 5 q x A N S e a h r 6 l 9 j U g c j d w f 6 u f k Y k r V x 6 d H w s h 8 o 8 K T 2 n 8 / O 0 0 s + Q t C f Y o a R F J q e m 9 H m b M V 8 5 c A w Y Z W E v o s d N y / r c 9 9 L a 0 S s D 4 7 c s o U u F O 4 z F / E Q S / o 2 i I k O x Q L + a c o p g g w R S B p u 2 m j Q B t u A v n 5 s D X 0 5 L E Y V z 2 z x q H c s v v v / z H + 3 G k o B l c 2 T n n I l I q t a C G P Q z 1 Y i 2 F q j K v l T x X k 9 F A V U k l b Q 2 j I p E P 9 j b k Z 6 + A f 2 c 9 9 A 8 0 S 1 8 C D R b V s / t 1 V Z W F p d W Z W N 1 S S 7 P t 2 X 8 4 b / I g J q F b W 0 x 2 8 w Z J m Z T B O t 6 U a A N m d + O F v R 6 O z D v K L B 2 y 7 v Q S r T S b G x s y v L S s p m G F A F g k u b V T L t 5 6 4 7 Q K A r 9 k K j V m 2 G 1 n 9 z / T l 2 T 0 p p S B u S w K 4 Y L 3 I 2 d t T l J n y R l 7 P Z n 5 l 6 4 W p q a x y B Q 0 e T D 3 K u 2 y 0 E 9 4 G Z v b 6 5 5 G u b B I n V 1 d a t p 6 C y I S 8 C o / 7 O z k 9 d F p t j Q + 7 t b Z q b B h P y d 7 z Z C 8 I S l a Z T D J O E 4 3 A g G d L K V / 6 G a G 0 Q o S a J i r q w t L x j D c Y N p l K Q S B I r i e 0 h E o l z c a I i F B 6 D 6 n E o R v 7 W K M A y P S t O F M K M 5 j 4 S e N 4 T K a / w 1 z r d D B U T p m m C y I b 1 p n 6 B l Y f c k b G U 9 2 8 c R S a b j c h l O S C z R I w c 7 a 5 I + S 0 m 2 J a H O f E j a 4 i 0 y q r K A f i R X q n M s N B W b U 7 P z H 4 R a C 2 h o V 7 P A l 8 d H x 1 Y l v r 6 x I T d u z M j 0 z L T z r 2 o h u c z J 1 P S 0 h c b x l w h 0 r C 0 v S t / A k A p X Z 6 J w s Z l O 5 T j T X Y t B v i 1 7 k Z G z o z 1 J d K v Z p 6 4 F P V C M F g g K F T U U X M v g i y B B H R t M 4 I f Y 6 Q J l Y C U O L j t 6 E 5 Y h H N s / M G j 7 q L q A m d y W d O 4 O Z t H W 1 r r d s E E 1 J X L q e U L A t b Q Z R E + U z w + x 8 9 s A Z n Z H M 8 N E j N b C n K F K / O z k 1 F 6 H V U C E l W E 7 V T s 5 U t Y b + A 3 M I P z P 0 l r A a s A 3 Q S N u q e / V 3 d d v 5 j b E D 8 H B A D T O F W O 8 O 2 u b i G X 0 7 1 t H L T K 7 c W 5 1 h K m d J T n Y m J d E Z 7 / 0 j t / R 8 x + Q a J x K F s 6 t 8 O U C C N N T 4 k W e x 2 t A i 9 9 Y X 1 + X Z 8 9 e y J d f f C 6 d X Z 2 m Q W w t E U 7 6 d w S E S z u s N Z t 5 Q w O Y i K c n b 0 Y R o D 3 d K v t S n K T 2 5 X B 7 S f r H 7 k h r I v j A U 0 W G G o l s S F 8 s J a P j w W 2 Y z C L 4 z Z 5 D S B A 5 5 + C e R 0 q 1 R F w Z p V b N G N / F k U c y 0 R V 8 r g T d r g x 9 c n o s O d U 4 M B 0 V B 3 z O d Y 5 h e n I X z Z w x N / v 8 q d y 6 c / + a i V I J n B 9 D O 8 c m 6 r 8 X a F n M I 7 Q u + 8 n S + l A O x V 2 q M A p b b 8 7 t h G V 5 h x 6 v Y z n a 3 5 T D 9 Z c y 9 d E / m 8 l 6 q z 8 n 8 / t R Y 1 I X + F Y k T G k x J y B S 6 5 R J L C c P k v K n b 7 + V e / f u W W k V Z l 0 x E J a 7 O z t X c n j L C 3 M y d e O 2 P S / u 9 G Y f 4 x X V u u W A g E m r R o u 3 J j y v v x 9 U V B X d v Q M y O D x q x L w w 9 0 L N m s a 2 5 c T Z r W c D a g j I r W d z m e p c N R a h 9 1 r g s 2 5 1 N f 7 Q y P i k V T + M j I x b 0 A E t h / k F E 6 0 u L Z r N j g l J l L G Z G B m f e O 3 Y e 4 U 1 J 0 L h d Y J 1 o H m T w Z x t L U c S T m 9 L 7 O i p R E 9 e K e c 4 D A T x F w c U d N m U O d j B M C d f 3 o x K h 2 q l n i E 1 v 9 A Y p 0 n V Y j l Z S 0 X k 7 g B V N M o 4 + h 1 8 K R K j 7 H J h T F a F m f g 7 1 5 R M n a i / t m x F u t 2 F I u B S 0 M 5 T n C T G 5 M N P d E H V O Q 8 K a C s x E 4 C J 2 t T S a Q Y z g Y p U i Z S x o l b 9 4 R u 3 7 5 k / A M F h b m H W + A U D N I I K g c M E m I B B A I 3 J P P G J 6 R k L v V p V c s G s a B b w Z 2 h r 8 Q o E w t D Q i P 3 b C N A o h x d t s r B 2 K P H 2 X s k k b k o 2 P q g / E D F G u K 9 m f r l t X f n Z / n b m W 1 C k G 7 O a w N T O s l V U Q M D 7 Z y H b q L u 7 j V F f e T 1 G 3 o b 4 W P F x 4 R j l Q J P g y l 5 O X q 4 k 5 e n s m n z 6 8 U O L 2 J W 7 T p v 1 0 d 7 + W q h g 2 h c z B Y K S C D J b z L x L l K U c p F R f U Z s G 6 O 7 u N Y L j o k 6 O j 6 3 A E 9 v c K z C h g s r t 9 K q t 7 N r S Q Y M b R 3 l Q M 4 H W t + C F D / C d R j Q U y E d 7 Z D 8 / J N 3 9 Q 3 K W j U o 8 9 Z N e c N R a O N i p g i r u S o D G y U f i y H c N T M r 5 8 a F k l K E A g Y m p n q z c U 9 + J y g w z G a t x k g I f j l K f Z + u X 8 v j p v H Q P T s j g Q J / V d 1 Y C 7 T y M m Q M J 9 X + K a Q A m H B 4 d s 5 z S u 8 Q 1 y q H G 6 U G V Z K 7 N u u v p s T k Q 3 G S 0 l j N L o P I e u K h n i i W D A N q R r H u z M D Y x 6 V B P k x G t k d k v B S Z 3 o 2 Y 3 Y e 7 R n q g c Z d r M 5 M y 1 j s h l u E 1 m + j L W r F f t q q E H K r O p O I g n O t W 8 O p L 0 a c r M s F g h q k c 5 D / 8 y z 6 7 S s S i Z + s O c y O 9 f X s h f 5 o 7 l 5 F y 1 3 P m Z h D s n l V m r l 2 T B Q M c F I Q 4 N u D 6 T C / z g / f 1 U 4 d W 7 w R W G Y h H G u r 1 1 c C I R 0 F r 8 S z i Z q g Y a C A n X E t l S 6 9 j 5 o I K B J U G Z a I T M K Y R s B m D 8 H f W h m g 0 I w + 9 A S D d F Y A N f 6 g R f Z Q I r e y S 1 5 C / U 3 H N 8 k O J x 0 J W A F j o v u F f M v u s a n J a T Q z 2 f X M b G n c F I 7 I d V C s 7 2 L J 2 T h c 1 T + f / / c i T / / o P 6 q 2 u b s r 6 y J B u v v p f l x 7 + V c D Q u X R 0 0 n d Y m P I J k N u h G T X P M P g Q s A Q s C X o u v X l q V S P P F Y W V c u Q J s 3 l s q r f y A C Z 2 E m K k u H h o e N b P u K J W S A 3 W A y d n A a E T a S r P 7 9 S J z o R I x g O L S c u C m N M u U L A Y E Q P u / H 7 C u 5 M Z O T o 6 s f I s 1 9 Q u m q x J 4 c K w P 1 S o X j t V Q r s a v G G w S 9 1 f b R 7 b F K m h a 4 z H p 7 B u z 3 F Q + m 5 b W C s l / 3 l 3 d y 8 u / P U n L b 7 + d k 7 k f f y d r L / 8 k + x t z c n a 0 b 4 2 P I 3 e + k K m 7 n 8 n N 4 e i V k q V K Q L B A U y T 2 y f u t r S 7 L U T K p 1 9 Q i t + 8 9 l F i i u + l T c q v h C v X g V E Z 8 + n S l j E K u A F s X P 4 c k X F a J h 9 o s k n B E 0 x o F P V L N I / q W w A I n 1 U C V R L 1 m J X 4 s g R Q i d v U A 5 o C h W n J p u W w J W 3 S u V m v O T 5 s x K 3 6 9 2 Z + x T Z 7 H e l s k 1 q r 3 N n 0 m u c y 5 n K b L f 5 + i 0 y c r F 7 K 1 + J M c H 2 z K 8 M 1 P Z e b h r + X + o 8 / l 4 0 8 / l y 8 + u i 3 / + P G Y / P d P O v W Y 3 t I p W B G k E D D 3 G N n N D E c a Q d 0 A B V s H k f 8 q H t X w N n G F M q n v 8 m N R k I y r N B 8 B Y O a R b B s Z H Z c p l a 7 k j Z A s 5 G G I F t Y D S m + a h 8 v A A i f V Y B G r t v r y X K 6 5 S L l O P V q K n f h I f O Y j H Z K L D 1 l A o h Z v M 3 + c U c 5 j a i 5 i x T x Q T d f b G Z O I E j U + T b l K c 4 B p m b s M K f O 1 S 1 d r i / z X D z v k / / q i S / 7 x Q Z v 8 6 l Z Y H o y q i 9 H D p F j v w g U X g 3 I w g l z l B C v V P Y O d T h F w u R 6 q Z u P K G V F K w t A K r z j Y 9 8 c U E C u V C 3 f u f 2 A J V o I a d K 8 u L 7 w y e 5 i e m W q w H q o m J l x p L 3 g b Y I X 9 J r i L A V H x W F l a t H S G H 9 C 2 A O L H z + 3 f z t a 8 M l V 1 K c o m Z r d U O 7 E b h Y N L J d w L 1 U 4 X K i S Z F V j + + 3 T Y k r / 6 4 v 6 g x C 5 T c p r a V S F 8 Y f 5 W v c A s J 5 2 D 2 U z U E w F L a R X R v 9 k X P 6 v A P r e y u c G O 3 O s Q / t v E l U s j w l d p i 5 R y c M t s 6 g H J O 7 4 7 f e O 2 J V x h r v 2 9 X T M L W S D + Z f G K A R E 1 o y 3 d B d q z e e b k G 6 y u L F q C l V I i a v N g C q 4 X 4 i C g 4 / o H R F A h G g Q J v h M W A S Y P W o H P s h Z 7 O 9 6 D K E T d m S R r a H G u k 2 0 2 G d d c D T D S q G o n F 5 x T X H S t c q c y N R C S s e 7 y D E V d e m v L m V o 9 l 5 I P t 8 v y Z l K f N 0 b g 5 E U x d 0 n b Q B + s B 4 I a U / 3 G r b u 6 R m f G s B + O O i M b K K 9 6 m 7 h S H E s p / 0 S 3 s 2 N 5 L b C o V G Q H Q Y C U B d G 9 S 4 c n P h J B B 2 r v W B w I j u G J h G f R Y s 1 k K A p g r Y B 3 a 0 O S B 3 v W u 7 O / u 2 s h f 5 g Z / 5 D r 5 n k j I H 9 D F U o s 6 g w y I U p K D T u m I G Y y U S y I J a z v 8 5 u 0 b C C R n R x Z 2 K p O O A N q B K l v 9 J r 1 x w y a 3 e M a 9 P 6 F 9 N + Q M 0 e C X i C q z L 2 C 3 9 / e 2 p K 0 M v o n 9 y e k o / 1 6 C d i R M u 5 / v r i Q p 6 9 2 5 e e f v p d 4 1 5 h 8 9 n B K e j r L m 2 p e Q R k Z Q T C 2 h y V M j s X D f W I e I G V V Z / k O S a V D s n E U l q 0 U 5 m 1 j 9 8 o v r t T y 3 R 3 K y J T H g t h d N Y / 6 + k m w + o x i l M H G + s r r D t 7 / m G 2 V 2 w N 6 H r 1 X z w P J n T w 4 s A 2 0 m g G I m P M Y m 7 j e B w W T I Q k h f I Z 5 w n i E 7 i E s K h 4 w Q / s H h p T h 0 T B Z e 0 1 V Q i X G o 8 W / T w m i N I 9 S D x g q y m 9 7 Q U o d 9 h 9 W Y 6 a R C J u j p S 5 b I h a U Y N u W N y Z d d T A Y Z X V 1 T T Y 2 1 u X z z z + 3 4 N O J u g q 2 M Z y u S f L 4 V J 6 t 6 + / t L s v O w l 9 k / M F / k S 8 f D M n M U P m h P A B B B V j T n a 1 1 E 6 T M l U d b F w t R P k d k b 6 K o X w 2 / f z e Z l l e 7 Y T l R h n q X u C I q U P 9 e g d Q M g p l A M U F Q T s 8 u B 3 R / F g N C R U I 3 C 9 x O Z + e 7 6 8 D M w K x A W 5 A a I P n b 0 9 d v y W 3 8 w Y m p G W W i h A 1 2 o Z 2 A S T s k u r H r M d c g A m v 5 U C I B M C f H D A K k L b w i r j / p 5 h h b 8 u c S z j h R V 4 I U R P + 8 A L O T d h X G R d N e g 9 A 4 V d 7 8 Z l 7 k D 8 + O 5 D 8 f b 8 n v v 3 k s S 0 / + l 0 X 2 b t 6 5 L 5 / c 7 p c b w 4 n X z M R 6 U A y A Z c J a r C 4 v m h 9 N K o H j D Q 2 P y a 2 7 D 0 w T M c 6 N z 7 j g 7 w R j O A Y 1 g w T S q C z P h R J y d v l u m Q l c o V B O j s W t B S 4 m q P A y j M L x X B C W T a s E L Z 2 L B j E y S b V p 0 H M g J N 0 I u N k k H D F Z G d d F S m F 3 a 9 P e j + v z r c 0 1 I 0 Y Y r p G g R D E w c 7 z C 2 i k K Q Y n L U E x a 1 A c C 5 J d q + V E A T c 1 o 4 + + + + 4 t c 6 v O p q U k z G 7 9 5 l V N m S F q O a W v + B x W 0 I h M z d + X B x 7 + S T z + 8 L R N 9 K q w P d i 0 A x Z w K m M n 6 t T B 3 V S g j k J g j Q k Q Y p i t u n R k e n b B S N / x N N C P 0 w k Y S m J R f L 8 X l L 6 p x S Q P Q 0 + U n Q t 0 s X D H 5 S P D 9 e p q t F 6 u f G Q u C x I Z Q G g W 7 h x N 6 d / N Z 5 B H Y f Y 9 e r N s D b y S T s 5 l X c x K 6 A P + M l p C g C L 0 c I A a C L 6 9 e / m x J y C C q 2 h F G m E U E N f A p I q r 5 a M p k U O i x m q B H + n 4 3 q Q 2 9 V 1 R a 7 O w f y 2 n 7 Q 2 W m E w n l s 5 J p d 3 a L / P V 0 W s p t m l A M + o 7 Y 1 e L b P / 8 g / / R P f 2 8 R v u 9 X R L b 3 j 2 R j 9 i + S 6 O q X / v F 7 y h C t c r N 9 Q + 7 c m r K Q u F u H C L 3 U 4 z + h u b g / H I M q j b x q o 9 3 s k L X b d 7 X m b E u a I A a s B I E r Z 8 G 8 A S 8 z y V a W 5 g N h J g C R F S e H 6 e / n y H s n d L k 6 7 w F 8 l a e P v 7 f o j u 2 + r h K y W L M 1 C j p b m x 3 h g 1 n R Y D d u 3 w / M X D a t q B q R Y A Y N d y w e + T 6 k P F X 0 9 A u R s 6 J M j B 6 s x N R v J B / r k 8 u I W h i F e 9 j b l n s 9 7 L E a + K 2 z t P o 4 q X P 5 e i E q / / E s p 7 7 U u q w 9 / 6 P 0 D M / I 0 N R D m R j p k f / 2 Q a v c m h 5 6 n V 9 i X d 0 W H L + A G Z l E O 6 h m 4 P j k j P m m 0 b Y u u T O U N Y 1 L 7 9 P 7 w k z g 2 p l Q j l 8 L Q d X l A d R 9 M Q j d P x r N y A c j G b 0 B h T c V b E T 8 8 N E n 5 r e w o R m L / P L Z T y Z 1 y R 8 x b Z b F r x e M 6 G 0 2 Q 7 l g l D I C o p 7 E b D l Q H U 9 v F y k I 5 s W H w 5 X v z 4 0 + Z y w c J p + 1 b i g o + a l 2 1 9 2 g D A x F h L K t v V e W n 3 0 t q y + + l t 3 V Z z J y 6 w s Z n b g h H 9 1 o l 0 8 n 8 z a 4 h a B V E O C e U F n u W g 6 n p 2 d q n o b k 6 U b U Z p P X O z K 5 W b g 6 U 0 J X F b O v d O R t K d h l g w B B o 1 r K H N y S q m G r a o 6 V 3 2 e V 3 + P B 4 u I 7 U D F A P q a n r 8 + S w j Q d E g h g T B V R Q a J t F j x R 6 V j r X D k H g g 5 v C / g E a G a 3 U z g I s A a 7 O 5 t V 0 x l Y A M g d d s o P R R I S D W W l L 7 I v + X R S r z 9 m 5 h X z O p L J A / N b C R x w r v Z d N b k p V 4 r 0 3 L R Z 6 q F Y u / S O 3 p G b 4 7 3 y 2 c 2 4 D K k 7 5 y Z t i T 5 S g h Y E O B Z z S L i H 2 V C 7 P N + J C 7 s y v o + 4 1 g L f o c T 8 q 5 l 0 V Y l F a B M T i V q q R r C + t i x j 4 + 6 g x v q w N D + r D u 2 d w q s 3 Q K p C V P g X f A b n F o I j 6 k Y Y 1 r 3 Z L q M 1 e 3 R Y K Q 6 V c N l L K 8 h S J 5 L B 5 K t w 7 q t p 2 3 P 1 g e d e P J f B i d s S V 3 U V u r x Q g c I 2 p Z y L s 9 E Y 6 0 L 0 b X R 8 4 p p F Q q L 2 + F y 1 0 D F b j Y o M d d F x U P h j A e T y B g a H 9 D w a N 2 2 J k F K q 1 V r o M v h x P W q t K O 8 j r j E U E o Y 9 d G t V I K 8 u L 1 j u i P 6 Y e r G 7 u y U D A / X P E M e H w q e i s c w r X L M Q g u O 7 t O U z M G V 7 Y 0 0 m p m 9 a g v k i k 5 Z W d v 8 o a C w m F O l S 2 f M g g R Y N w n x G a G D y d n R 2 2 / X V G v 7 C f A m q U m q 1 k G B W I 3 z q y Z e 5 / m 0 t y 8 A L O B Z m P c E r g h J f L 8 b l 1 I N r 8 i 5 w T Y y x g a + X f V c H h 0 Z N U j W C r q 7 G d r r j X u E 7 + A G M 5 E p v d s A g 2 s Y k o A 8 / + d y 0 F g 4 9 2 f c D 9 X H Q a N t b 6 8 L 2 k s 0 A p l W j g J E w c y P q N 7 l B j 1 p A a 3 Q q 8 9 W C E 8 a u L x J J V J b Q e B D g H l C e 5 Z j u n H 9 j d N d M X G M o K n S 9 8 D 7 2 N M n L e i N t j I X C R G k E q W R K 2 G U 9 C F D S 4 g L T B y b j G u M x H s F X o L N u R D g b B W U 3 B G w 6 u v z l B f G 1 a o E A B D 5 o P c C f J b 3 S C N C 2 J H Y R F r g X r i C k I / h 9 x T W G 8 l N M i L 1 + X C d T p C / O p b 3 B u W j M x w 7 S B y k H J p c 2 K 1 i B i d Y o k G d b a q 7 6 B d v A 1 A J M X y 9 T k L N C e / o F 3 y O n R o v P k x + + t 1 r F t v Y 3 + 0 z N 7 k R k K 8 D B l E H j G v c c n K k j 7 9 E + x W R L 1 c l Q m F V x N a 8 a Q b H 5 1 i y g S Z s B C I T K D M L n + H G Y S A R S i F r a G I F M x l 7 z + x A 1 Y W t e E 3 n j 4 Z b j 7 K l Q q a d g m N H F t c D u J 9 Q t 1 o O c n n / F o t 2 C d i b p j D D g e t g i l r Z 4 r p v r u X 3 v A + m a + V K i K t A I m 7 u w L T z f Y 1 w 7 O y S e l 1 w U Y M F Q x f W M F Y N w G n V Y K U F p N o g w N Q t U M k B M + D Q E C s h L s a b 4 C 2 h / k t e 0 c B C 6 h r H w 6 V g 3 G I y U A 0 2 a B F H q C U 9 3 d t d m Q n y y 7 p 7 6 / N x Q J C z n p 2 e F 6 b k O 8 7 A 5 w P z s C x X C z n P 2 j u K a C M v T e T s 2 O W 1 T t a A L 5 v r F w i 1 6 j V u 2 F g D r i V 0 G 3 2 d c O z u y z z S d + Q H h b z / A N m b b k k a Q z 9 M X 1 P w J N 0 y b p X G N m W 9 I T 3 Y E o a r c b 2 N f J R B U o S 6 S n B k R P 0 L p B A N 4 7 V Q 7 9 F t B L q 8 J m L B D B T k Z N P w O U T g 1 G + v J Z V F j W A s w + L 6 P 4 t t i Y I p z v q 4 F w 7 x 1 W l b G J q f M j L t 5 5 5 5 F G b F S i B Q T N W Z U A q B i Z / k w Y r 4 8 o 6 c R I H h N P 2 9 F 7 d / 3 G d c Y i i L J E x 9 d u 5 h c E A K S 1 i u Q O N 0 e J G Q 1 U D A Z j T U / E c u Q z 7 v 3 P 7 A g h W v C U K R J l T f 2 P o T w 7 K c f b O I O P s O C / s u D x j + u 0 z Y z K F S a I 0 g u 1 H c 0 c 0 1 N A U q C S K b S 7 + U X r H u 0 g Z C 7 t w h t i + / A E d b K 2 s q y m a 0 j Y x O 2 b m g 6 S o + 4 7 g X V U B n 9 D A y H Q C R B b y O y 9 V 9 y m 2 j k U E t O h j t y 1 g m M w E H I w G T R c D C V J c 1 E 2 d n m D 0 c y t h u 4 V 2 D b U 1 / n x 3 n H 4 W 3 E 5 K N Y k g a 7 R s 3 G a n B 8 m q Q R v h / w P b 1 C P b e Q J Z I h M r Q N 4 4 T p v G X G O O c O U R 0 c 7 J r W 6 + 7 u s f Y P P z 4 h s + k w + e p Z A 8 w s a v 1 q Y X 2 V H j H v C X w C C n p C 5 q O V n t e O a k X a X L h 2 6 O V Q f c f + / j d p D w T O 3 M u f Z f r G H Z k / b J e J n p x 0 x P I m t G D C X G x Q l s 7 q 3 + z 7 b a D s 3 f O 7 1 y j S B w J H u n i B + S W e J G R l N M q Q X u B W V v g F 6 4 E Z B n M Q e K C g E 8 K H q T D n 8 D s x 2 y A u K k U m p 2 d s 5 F r S 5 y Q j c k R U e N Q T f o e o I e B a 8 N P Q i U 9 o z Z W F P q l S D A 6 P m H l L d + 3 C / K x 0 s J t K E U h 0 s 2 5 U b d B g S o E 0 x 2 G H j c m p G b l s 9 Z d z f B c o y z l s A + K l P 6 Y Y l I V 4 n W / A g j b a L L h X 5 9 Q k v 4 A R m g 0 G l + A r U b H h B 8 4 u I Q n Z 2 l j 1 x B w u E E Z o C y 8 h c T Z v w 2 y t B c r R K F W q F q D C 7 0 R 7 4 z f N 3 L x t O b R i o L F h H k z g 4 7 0 1 Z b C c n K R D V q k R j s R s M 4 H 3 H W W p m k Y t Z k / 7 A R d N G B 1 V X h 0 0 J z a e f 8 m p N G s 2 8 N E o N G 0 2 M I 8 w l 9 1 Z 4 X 7 A T D q 6 h P 1 o a z 6 L P + O l q o L P M e u D w S h Y I c U g s f + G g S 7 N 1 y Q Q U Q m Y q K 9 e P r P o J H 5 3 u X N 2 5 g 5 G 7 T d 7 4 8 f y Y u P C / C e Y a f / 0 / c 0 / u a i o J l 7 t R X x H V G h k Y 2 o s E r A S + B O S u N p n a o H v 9 j V p t k Q x C D 7 U F h C N A 8 L C c S e a 6 B c t + h 9 a l F w W N X 1 e g f / E y K 1 K w B c i 6 N K p Q p K w P l 3 G l E p R y c + a L C / N 2 w b a t N I Q 1 l 9 Z n N d v V W Z q K i 7 Y M o j W d k L k l Y C Z b C V g r f p 7 K d W Q 6 V a Z 3 Q 3 b p t P v Q 0 d u L V R k q H N V A H 5 p C c I 4 O z + t G s 7 G 3 E P q I a 2 4 K W u r S 2 Y G + A G 2 d r 2 D I v 2 A g A T 5 o b c B t r i 5 e f t e 4 Z V / s P Z E F 5 n N 7 m U 9 2 U a T 8 c W V Y P V z q o H w / / A J 6 W a e u X V X i X 3 Q z P X h 4 V G Z m J r W 3 8 r Y V O D R i a m q A R W S x D d u 3 f E V d B n s U x + r J W K b E L y v x b C l q H h 1 D P M o L c n 3 A s K c z E 6 o B H p b 6 K d C t U 9 O 3 b D k L P b / o j q p S G g k Y y 2 C g G H f C q G r R K T x 8 G 3 B j x 9 U i q 7 u X r n 3 4 J H l y E y z V r E A S B J v b 6 x b k K Q c O I + J y R v X j u F q U g C D E U C 4 O E / L w P B w T V + T m j x q I 8 u Z e Z X Q F b 9 8 v e c U + / / + E l C R o b p b v e / m X Q z s 3 5 m b d 6 4 Q B x l / k q K O / / Q m n O r e I J x r v n P n 3 k P 7 O / m c u d n n l k 1 / X T V Q x E A Q R C N t I 1 6 B 6 e E S 0 N s A e Z h G Q M 4 I 8 4 y x X p U I l 4 g g T v / k z C 2 7 V 8 V A k G E 9 Y N p B / F 5 K m q i 4 c H q e K j O w y 5 h e E 9 B 8 f P M o Z A 9 2 / V h P R n z 7 9 O 8 K F R k K z V y v z c r C M e M O R g L c K L Q W k b l a T Y k W a l Y N d v v O f W u t 4 K Y f q 1 + 2 s r R g u 0 7 A X B y P Y 7 v H b x b Y 5 c G P R H 3 X 4 E x J p F Y 7 Z 8 x l / l 6 6 E z 8 1 d f Q / E Y Z n f b 1 e N q F 7 x s C x 2 w r H L g W l R 6 R J i E Z 6 X U s + N t K Z t 9 D 5 Z H f 2 9 a S m X w I q M t T C X k T + u B h X 6 R A 2 i e E H L B x O p Z t l J z r E o t u E V J 8 H M y e 1 f 8 A Z 2 T w 6 b t K Q f M f B / p 6 N p V p X H w w t R s N c v a 0 G 5 c B 5 N t p e 4 h f 9 Q / U 3 W 4 I u Z R I 0 N 7 t T l C N u Q E A B 6 y G j f 3 / 1 8 r k y A s G M c 0 m q q U 0 p 0 O T 0 z U L n s k e O U h i j 6 H p R M U J J m b N 2 K W u n p 1 6 P w M n g 4 E j h 0 / 7 A j v T 3 2 Y b n F 1 A l A c p W S h S D 3 R k e j G R U Y v j T B p g O V F C T Q N x Y W z Z n t l p I 1 S s w W T C N K G s B L o P i V 2 E q 4 v y i x U j K E o q G k X G q / Q L C Q y u y a 8 j b A h o R / 7 I R s B 4 7 W x v W n k H Q o L R B E D O a E i o C I N T O M X L a r Q Q p N s f 9 g j X n f t P 6 D t B y C M O J i W n f X Q W s P S M C 3 B 4 1 B P J 6 b k a S F 8 1 t 1 Q k C N R k K 0 A 7 P J C K / 2 4 N A / K h 8 I n p 9 f Q M V n W A / g G C 4 W b V 8 G 8 x B w s i M 2 M L k Y D 4 5 G p J R V J w P f p s N Z t H j s A C l h M T v s A 9 u Q v 2 R t 4 W 5 l 8 / k 9 t 0 H h V f 1 A w 1 E R T f r V F r a Q 5 E v A Y R q 2 x D 5 B Z Y C z M i m e / y G V w E G 4 7 D u 3 C c 0 J H 4 2 X d S 0 u 2 P h o H H d q C D j 7 X 5 c j 7 1 X I 8 P K w R N D A b o k H w 5 n L O r i F S w u j W K T M z e t w D E I Y I a h e e q t Y I B R 0 G Q w F V q s T 8 1 J p C r S F d 9 v b G L K q W 7 W z 1 F t T f S s X q n t F 6 w V o 5 2 D A n W D 7 N p O K Q + Y e / F M R i c m j V j r 0 d r l Q I X E 3 I u n c v + D j 6 u u k w W X d L 2 x I L A m L C W h D E / L h g W Z d O 2 x Y K o d 4 + S i x e Z J v M / w z F C A W R N M l q X F w y s w Y + i F a X R C k g v 8 A + r L 6 h k c U g 0 Q x o Y e m 3 Z y B A F m B u V U 3 G B M T C o C B o f U D 1 C J i W / Q S m W I M h v m E 1 U b V I 0 3 S q R U I w S p O V 4 q g 6 K h E B Y w 0 s t n T + T e w 0 f 6 l 2 A E h P V p K a M w 3 c g 1 z 9 A 6 m H / U Q C L 8 E u 2 d t i 4 w N 6 V F 7 G y p H + Z / 5 g / 7 A c n d 7 9 c a t 3 K a C V 8 M B X A Q J 3 r 8 F W P + / O R 7 u f / w o 9 f t D 4 2 A K B R a p B l a A 9 M F x x z T o 6 2 9 + o g v E q N I f 5 g J c w W h Q R k Q J i a M C V F x r B 4 1 d R f m n h v D E Y Y n u s Y Q S E x N N A X F p J j F E G Q 4 E t L f D E 5 Q Q N A I I O r j Y F Q 0 M 7 / n F Z i M a G r M L t a b Q A Y V 8 / q m P P 7 + z 6 b J Z 2 7 d U W u h 3 R E 6 y k x c I 9 F C o o 1 e q t m 9 4 j j d Y i a f 1 + b X d w V f D I U v 1 R l n / 9 K c j H v c R w o Q o E A q B m F m 0 K n q m j B B g y o O c i 8 0 x V 3 m c x a + Z 7 g / J i F 1 b 2 h Z m M 2 0 l z J D h 3 7 W 6 z W 5 F e F 8 H p O H N c H M 6 e j s t N + 1 Y I s S 4 s N H n 9 r n g s L S w i v T r j T 0 A c q J y O k R E a W n j H M g i n p + d m I V 7 + w / R R s J A u G w M O C y V 7 U c x 0 C Y w T B O p X r O c l W Y 3 q 5 2 Q r P T J 0 Z i m Y B I U F g + D F s u C q Z 6 3 + G L o a K h S 9 u g i 8 0 E 2 G d 1 o K N 2 5 A 8 J x 0 g u d p 3 k x j U K I m + T 0 8 6 A + y A B M a A p Y K J K 4 F r c Y A f P m f w a Z O L 3 6 e O / K i H e M O a l E l t / w h g Y 7 c A G A P w L Q + D b M Q k I 5 u R c L B B Q 0 H g w O x q F / B 3 m G E E I r o t B n + z n R a g c H 9 Q V D l h / z G y A o d l g H C s C g c V v 2 3 H 1 W L U s C 8 6 B Q A I a i 3 s T x C Y I L i B O x i 5 v v s e D W Y r h K 2 S S y b e 8 r k S f 3 Y 1 4 2 l M I S X a q N 5 k o U B B w h k 4 G D y Q y W 6 1 U A w Q N 4 c J 0 M F L Q Z i f m 2 O n p s V O Y m n b 8 E I a w M P I L b U K + a F 8 J 9 2 A P L X B i I 9 T 4 D A 2 L M I f L 8 C / U V 2 L 4 C + Y e B H 7 3 w Y f G T G g j i l O p S k G z o I 2 d F n q H i b g u 3 s e 3 4 T 0 i o b W Y C f + M 6 v H W R J v l r 4 J k J s A K M 3 z V H f H 8 v s O 3 D + U C 8 + / L q Y v X m y B X w t L 8 n O 3 9 E w S I B t H E i N k R N P A v 6 P u Z 8 K j 9 S C j j I / j x S d 4 G M C X Z x v R M T T j 6 i W 7 e v l v 4 S / D g f i w W / E 6 i p c 3 C 1 l F I n m y 8 3 8 E I F 3 X z P e Y B 1 c h E x z A N y o F C W C R / U E B q l p b M B A V G / L I r o V f g g P u N U t U C + b J G p q 1 S H Y F J j F h H G 4 1 P N j Y 3 v h K I 7 j G t F l / z h m q 7 Y m a C F j A f H b / 5 T W C j H j D O j o q d p 5 v N n x 0 S F O p i K B a I n e x e z S / J z s 6 O L m z K X m O S s J g s K p / B p K B k K C j g D 7 i J v q C B X + J H 2 5 C o 9 j N D w w s g P v y R e g E T j Y 5 N W G g a / w m z s B k g b U D U E E v B T d Z z z z l / G J p 2 D u o 2 M U n p I s B c f f O Z r J 1 b r W 5 h S t 7 + t B y z v r y 8 + u 2 / F F z d z s Y z L i V 9 l p L k + j M 1 k 7 Z l e U W l V d L p g X K b 1 m A s F p f 5 A k E R 3 t r K o g y Q C w o Y 7 M D O W C 3 s f / w G L y C y F W R A A u D / E E 1 j N l 0 9 s O C F a l q s h m R y 3 z Z z C N L P g 2 E W 5 l 5 Y 2 o K A D M I N w U n + D I 2 F C Y w Q 7 e r u N n 8 M i w K m w 5 K h 5 I m A C T s r E q F a X V q y 2 X 2 t r a Q J r p 7 j 4 n 5 E f f S o 9 U H 9 0 l C 3 D 0 W 7 9 k D r i Q z H d p 2 u z Y O k b G 1 t q e 1 + L l 0 9 3 d L R n t D F i 8 i d O 3 c 9 T S n 1 g r m X z + X 2 3 f u F V 8 E B Q q H e k N 4 s r + V R V D V Q J h T k R t p I c J i q E Q G E m U 3 l O A T f S M O i Y 6 Z d 6 j m 9 I Q 8 0 C y 3 s a P I L F Z z j 6 m / i I 8 M 0 l A x V y 9 u V A g 1 F 8 I V y J Q D z A X 7 u P 2 a D T d q / T d T N U K A r n p V P x s 4 t Z 0 M 4 F 8 L M Z L K y r V r r x 8 d P Z G Z 6 Q j 7 4 4 E P V U v U X X R Y D c 4 j Q c N D g v K l 9 Y 9 t M r y b l 7 I u n c u d e c G V C g D U k x N 2 o n 4 i Z h c C 7 c / 9 D 5 w 1 l D q 4 R v w / T F q Z F E L C W z A u k i o G y I I Z o k g w m T 4 b v S 5 I Z v 4 w I L d H A l l C L + s 7 O S D Q 0 O Z 9 j B B r m H 9 F A v x o b p u W a 1 9 e W r J O A C C P 5 J g Z a / l J R p 8 n n g B D 2 c K d I W 9 w J u / I g h 0 L d H t t e r q 2 u q + r v 0 M V 3 m g g b Y S o W n / A s i d C g w b E x l f w Q R D 6 X t 2 s L E o S g k 4 d 7 V t J U L 5 Y X X t n + V i S k M b / x W W A e + t E o E C b E T n o A 8 5 Y E L Q w T V t O L a g c 0 D J q N 6 n P M N 5 h q a G j U G I q 1 w U e D m V x t w n M Y l D k T V I p g 7 v n x c a E H O 1 Y o K r N L u 7 J y 0 i t b J 7 F f l M 9 U i o Y 0 V C J 6 K Y / G L q x 6 o h i Y L u y p t L G 5 K U 9 + f K L S Z 1 Q e P L i n U q 7 T G K 4 e o J 2 o K A i q J r A Y S F o k s 5 9 j I 9 F x + o O M O u K 8 Q / R u a 4 p f / P D d N 2 Y u Y u p Z 8 b A S b K k Q 4 0 6 h o V y m q I a V 5 Q U Z H B w 2 J q s F C z a k L 9 Q c x I L w z h D k N l 9 s s a M G 5 w Y z / n K Z C T T k A D A 4 4 / D s + i E y + b B c R r t k f G x M f v X r r + T g 8 F C + + e Z b 2 d n Z t b I U x z 7 3 B x K X 9 T r r t W D m k D 7 8 g K A L v s q 8 O u n m + 6 j Z 2 y i o t q b M p x 6 w p j Q H 2 k 7 v q n n Q S u U s A m o P 0 Y R e E I v G d V 2 8 d R e w B k x 4 9 T u z / u S 8 x a o g L g U G / 2 U z E 2 i I o c D K Y U S y J W v O L I C n W 3 E J x T r V Z B i S 3 y h T d f d 0 y w / f / y g b G x u m v f w S M M T W 6 I 6 H l Y A 5 6 t d 8 o 6 W b C g S 0 w c 7 O p i z M v Z S j o 6 Q R N l G 2 e o Q G W o / 8 n l 9 A z B T k c k 6 1 Q v 9 o Q W c T 6 t r n R x U 5 9 X p e g A l J K w Y h d a / X z 0 d e 7 A Y b K X 3 X a J i h q O u j q 7 c Y T J 1 l M O E P a z F J Z d t s D t + j D z + Q 6 Z k p e f L 4 J 5 m b e y X J Z N I c U q + E R 1 4 j y I h a M f A F G J d V L 4 a H x 2 R i a s a 2 b 8 H v W H j 1 Q p i T h x l J k A H t B d H X A t U a f N 4 v C E s z e M X L 4 B r C 8 v h M X r Q B x 9 v f 3 T Z z z g u Y Z D U 6 P m U + 2 r b 6 V b W w n g q r v / f L 1 0 r F a C g o A S 6 y L T L Q k b + y y f X z r a h q r R a z j x n r j G 0 8 0 h O V z o 5 2 l X o D 8 v L F n M 0 y Y A c O 1 z G t F b D Y 2 V w 3 R 7 k Z Y M o P V Q + l o 4 H 9 g K A G W g 7 H n e g Z x y O E v b q y a M G B C / U B c 3 n m s e P a t J h G O V K h w q 4 d h I / J 2 x C W 5 g N + m j E R S I u v Z q W z p + d 1 C L o a i M Y R g P A a g G F W B 5 N + v Q Y b u D Y + i 5 9 G K w u v y 9 1 b 6 k C f b s Z s q t H f E h o W + b B R r k T J 0 N r h A g W E W b h 4 4 O x 9 1 N f b K 7 / 5 z a / M z P r 6 6 z / J 5 u a W V V n g k 1 Q D n Z 7 N A p G v I M 1 3 m I M H P s 2 D D z + x / F Z 3 b 7 9 q r 7 Q R v 5 V j h S g 0 z l u i m i 5 d 8 j l M d 6 J N H 5 P J K z h t C N a C E B 4 A I 3 l N X g O E h F / / k K g g k c L Z 5 z 9 Z S 0 o p o A n 8 p v e 9 t 6 k e N K y h W B J m T X S 2 v u G q o 3 S L 7 Z x Q j K N 0 y H a Y 7 2 w L 2 Q 3 t U Y l K x G 9 2 d s 4 G i i T U / k f a F p u A x Z K N w Y o Q Q 3 E A o Z L 0 8 w s i i G 5 o O E h w b k b A e p 1 c M / 5 N l 1 4 3 / g Y 5 L y K E h J o B D B G N x y z h y a Y L a D g v O T e G m S Q P i Q y O e z p / A i l o E K / a m F A 6 g Q a v D O s C q w M T E L O X a 3 T v E 7 d 3 + z g k z 7 Z / G c W u f h G I h q L e q n g Q Y b m N r 8 m A Z y 8 d B o C 4 S P Z O T U 3 K Z 5 9 9 I q d n Z / K N a q u f f v p Z l p d X z R y E y Y g I 4 m e R f D x S n w T w P v W D R A w J b v A Z m g 7 R c H 4 D H S 5 I a P r J 8 t c L r p 3 f K W c + o d F 6 V K q z W y H 1 e F 4 F h d O G H z L f q B Y o s W K j N T + 5 I v w o r 7 u q l I I x B f h 3 m L Q A G l h N R u T F d t Q Y 6 2 8 R D W s o E F f B O N i u N n N B Q M J g 7 J h Q D F 7 1 J f L S V d B k D n F F T U t h B n K T 1 9 b W Z U 9 t 9 t X V N X V q d 4 x Z M I 9 o R T j Y 3 z c J v 6 / / E o L f 3 d 1 V 6 X y o r w + N o X C c 2 T k v F G 6 x s H B M t Y A X w o E J t 7 c 2 b X y X V y J u J j g H H o z 4 I h q n r 8 z v Y T Y H u 9 6 T M + O 6 S C O s r i 7 J + e m x m m S X V s m A J q w K X X r W i Y g p v p 5 X n K c d D e 5 3 f T h P q i j Q i r F E h y w c t M n C v j O r / G 8 V D S V 2 X W D y f T y W s Y g f m N d F m y 8 T D h 3 t y s k H I 9 f 9 A 4 j a 1 T I 8 0 F A b G / h W b N D s b N 5 M w r C / v 9 / K Z z b X N + X h B w 9 e M x 1 V A R S r n h w d y p d f / U r a W m N W D k V C E s l P s x 2 R L W 4 u 5 T S Y l S 6 z Y W J t r q 3 a Z C Y v D P g 2 Q B l U 6 u B Q + g c H j Y h x 7 g m p M 9 M B H w t z j U H / 7 O p n / Z b 6 3 P G L a h M q 0 U a X a b 2 C d g 3 C 5 + U K W b 2 A w t l 0 P i p z Z z O F d / 5 2 E Q h D s c R j 3 T m 5 O 5 i x z s q T i 5 B 8 t x K 9 p q X Y g O A f b p 1 f C 7 O 7 g N B h L p e x X E Y 7 U O J C G z k m 3 p k M K q H d u 3 9 X N W L U W g Q w C z E b d 5 T B l p d X 5 O / + 7 t f m o z k E I O b k Y 3 p A R E h m d p b A j I T Z K O y k r 4 f i T r T B + w C q t 8 l H e a 2 s X 1 m a N w 1 S K w p q + a q 1 Z R v + 6 a X 6 o R h U T T B v g k p z v 0 h f Z O T x R l y S 6 b 9 N v 6 k Y g T A U Q O B N w F R D q o H 0 i E y o K d 0 C H 2 n 6 x d S F d M W 9 Z d 9 h M J e x X C a D K H i f / Y r c Q A Z / 5 w F T / f n b 7 5 R p Q v L R R 4 8 s L F + p 1 I k a N P 2 q M R n P g 2 4 W b A S Y d R S h 9 v R 5 G y l m B a 2 p l A y O j A j h + 0 p g 7 Z j s R F u H 3 y m + M C 3 T k + o Z 3 5 Y 8 b 5 E / L z f f R 3 0 f E J i N A 3 G u H I Z l 9 5 i S F z H T r q v 1 K u P g l L L v l F d A 7 J g y a B p 2 l E D r w C Q 8 Y C b 3 M 0 S 3 K M x N K J F 8 + u n H y n g 5 e f L k Z z M H Y c J y w E T E x O P 7 7 x M z A T R n d 6 / 3 R H N O r 5 d B O G 4 j X z W Y u e t z Q A N R U M L g 9 c 5 C n N 3 5 5 V a P + 0 V g D O V i 3 g I S T g X F g + G C j V + E R r d 1 J B x b K T y M N i J 6 + N H H j 1 R b n V h I H q Z C e / 2 S Q B s 8 o X A v I E d E h f r 0 j V s 1 q z 0 Q I A x o 8 T t I B f + N f F I l 4 V Q L x + n A y e w 9 h c j / A U / q p K n C 9 L x E A A A A A E l F T k S u Q m C C < / I m a g e > < / T o u r > < / T o u r s > < / V i s u a l i z a t i o n > 
</file>

<file path=customXml/item3.xml>��< ? x m l   v e r s i o n = " 1 . 0 "   e n c o d i n g = " u t f - 1 6 " ? > < D a t a M a s h u p   s q m i d = " 3 9 2 d b a 3 1 - 3 b 8 3 - 4 f 2 1 - b 5 d 9 - 9 2 0 c f 8 f 3 c c c 7 "   x m l n s = " h t t p : / / s c h e m a s . m i c r o s o f t . c o m / D a t a M a s h u p " > A A A A A F 4 G A A B Q S w M E F A A C A A g A a w q G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a w q G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s K h l g S I 7 Y m W A M A A D Y 5 A A A T A B w A R m 9 y b X V s Y X M v U 2 V j d G l v b j E u b S C i G A A o o B Q A A A A A A A A A A A A A A A A A A A A A A A A A A A D t m l t v 2 j A U g N + R + A 9 R 9 k K l D A l 2 3 8 Q D D Z 3 G Q y v W 0 P W h m S o 3 O Q O r v j D b S R t V / e 8 z h B Z K 6 A i T S p B 2 e C H Y 5 2 b 7 + N P J E R o i Q 6 V w g v y 7 9 a V e q 9 f 0 m C i I n S 7 n c k C j 6 2 R y C h G d g N N x G J h 6 z b G f Q C Y q m o 7 4 O m 3 2 Z J R w E K b x l T J o + l I Y + 0 M 3 X P 9 z e C a o y c J T O U r g n K R w 2 Y M 0 7 G o N R o e z 5 6 O Y G q l C P / g R 9 o g h Y e 5 J h 6 u + m 5 F O 3 Q P v o g e M c m p A d V z P 9 R x f s o Q L 3 W l 9 8 J w j E c m Y i l G n 1 X 7 X 9 p z v i T Q Q m I x B Z / H Y P J E C f h 5 4 + S J e u Q M l u Z 2 L n W 9 A Y l D a t S s a k i s r O J + Z j z f y 9 X r O x X y 8 y 1 g Q E U a U 7 h i V L J v 0 x 0 S M r M V h N o G F u a E i Q v + S i u c R T y d 1 Y 4 1 / 7 + 7 O 9 R n R 9 s k x V s g x c G v u P e f O 7 Q t t i I i g 3 7 N T f W H e v 2 1 O r c z m n A E x 4 4 J G T P W E k e y E c H B e O 0 G m D f B m Y J T d o 6 I s 6 E j R y S w X N s k y S I E t p G w s b 9 r F m K 6 I h n O g o 7 F Z M m j N M X g w K B J + B S o X T j J f a r P R K N U D e Q P q b L K Q P J S S A R E P R p k c U X s w c 2 m b i z r h 0 x M o p R D Z q V j e i D U R F w I J D I m u S 1 v m 5 H a m s H n b E s r i U n t h K I e h P J z K l 9 j h R N D f i U 2 e j a f 7 Z O D + o F 6 j Y m 1 q r 5 D C 2 p 8 m T 4 9 w M o L j h B k 6 Y R R U J e T 4 a y y b S P I R S V L Q 4 I 9 7 W C L T E D v / M X Z W h F + U O u d A J l J U V a E U v S N Z t i e L T E E p G s N A U U 5 U l m 9 q q d R G z C B m d o K Z r u L 2 Y l X 2 I l T w j p j 5 h w L m s i 9 S e x Z S Z c t Z 8 k z u I V o Q L T t B i 0 1 1 Z s Z V o a X o H b s s 2 G V B W O w p L I 7 J S I C x 6 z O 7 R 8 W q 7 0 2 g + I S g K G i o a S D H 2 3 R S t F E g R m a 8 l R L y C H m 0 I x 7 d 5 h V E X 0 Q K 7 L l X g a W 1 I e A b 0 v Z 0 6 s b x r G l O 2 O O m 4 n s S o m Z P U C N T m K K j A s I 8 8 b w B L O 0 W g q W g Y e V N K U K Q B Y G 2 q X c W a g P 1 U F 5 l l m a b U 3 Z J 0 1 6 H r V S R f E i + n Z B v Y C 8 h T a F v z V b V J n o m B O w V Y a 8 I s b H / 2 K i m Y b Q 2 A O w a 7 a J r F K / 8 7 Q l 7 R s i l f e F S M K b A 4 q o q m a J 3 L G K w i E F Y 7 C s s b q i J x t X U L 6 u + s X R 5 w c 5 P S l h S L t + R P c i e n b B n a N d d V Z m y 6 h u L F C x S E B T 7 B I o / U E s B A i 0 A F A A C A A g A a w q G W A 7 c E 7 + k A A A A 9 g A A A B I A A A A A A A A A A A A A A A A A A A A A A E N v b m Z p Z y 9 Q Y W N r Y W d l L n h t b F B L A Q I t A B Q A A g A I A G s K h l g P y u m r p A A A A O k A A A A T A A A A A A A A A A A A A A A A A P A A A A B b Q 2 9 u d G V u d F 9 U e X B l c 1 0 u e G 1 s U E s B A i 0 A F A A C A A g A a w q G W B I j t i Z Y A w A A N j k A A B M A A A A A A A A A A A A A A A A A 4 Q E A A E Z v c m 1 1 b G F z L 1 N l Y 3 R p b 2 4 x L m 1 Q S w U G A A A A A A M A A w D C A A A A h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C A B A A A A A A D u H w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W 1 t b 1 B p Y 2 t 1 c F J l Y 2 l w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4 M m Y x N D F i L T U 1 M D M t N G M w Y S 1 i Y T k 0 L T h j N z Y 0 Y T I z N T g 2 O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W 1 t b 1 B p Y 2 t 1 c F J l Y 2 l w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1 t b 1 B p Y 2 t 1 c F J l Y 2 l w Z S 9 B d X R v U m V t b 3 Z l Z E N v b H V t b n M x L n t D b G F z c y w w f S Z x d W 9 0 O y w m c X V v d D t T Z W N 0 a W 9 u M S 9 B b W 1 v U G l j a 3 V w U m V j a X B l L 0 F 1 d G 9 S Z W 1 v d m V k Q 2 9 s d W 1 u c z E u e 0 l u c 3 R h b m N l S U Q s M X 0 m c X V v d D s s J n F 1 b 3 Q 7 U 2 V j d G l v b j E v Q W 1 t b 1 B p Y 2 t 1 c F J l Y 2 l w Z S 9 B d X R v U m V t b 3 Z l Z E N v b H V t b n M x L n s g U G F 0 a C w y f S Z x d W 9 0 O y w m c X V v d D t T Z W N 0 a W 9 u M S 9 B b W 1 v U G l j a 3 V w U m V j a X B l L 0 F 1 d G 9 S Z W 1 v d m V k Q 2 9 s d W 1 u c z E u e 2 R p c 3 B s Y X l O Y W 1 l I C 0 g U 3 l z d G V t L l N 0 c m l u Z y w z f S Z x d W 9 0 O y w m c X V v d D t T Z W N 0 a W 9 u M S 9 B b W 1 v U G l j a 3 V w U m V j a X B l L 0 F 1 d G 9 S Z W 1 v d m V k Q 2 9 s d W 1 u c z E u e 2 R l c 2 N y a X B 0 a W 9 u I C 0 g U 3 l z d G V t L l N 0 c m l u Z y w 0 f S Z x d W 9 0 O y w m c X V v d D t T Z W N 0 a W 9 u M S 9 B b W 1 v U G l j a 3 V w U m V j a X B l L 0 F 1 d G 9 S Z W 1 v d m V k Q 2 9 s d W 1 u c z E u e 2 x l d m V s I C 0 g U 3 l z d G V t L k l u d D M y L D V 9 J n F 1 b 3 Q 7 L C Z x d W 9 0 O 1 N l Y 3 R p b 2 4 x L 0 F t b W 9 Q a W N r d X B S Z W N p c G U v Q X V 0 b 1 J l b W 9 2 Z W R D b 2 x 1 b W 5 z M S 5 7 Y m F z Z V d l a W d o d C A t I F N 5 c 3 R l b S 5 T a W 5 n b G U s N n 0 m c X V v d D s s J n F 1 b 3 Q 7 U 2 V j d G l v b j E v Q W 1 t b 1 B p Y 2 t 1 c F J l Y 2 l w Z S 9 B d X R v U m V t b 3 Z l Z E N v b H V t b n M x L n t i d X l D b 3 N 0 I C 0 g U 3 l z d G V t L k l u d D M y L D d 9 J n F 1 b 3 Q 7 L C Z x d W 9 0 O 1 N l Y 3 R p b 2 4 x L 0 F t b W 9 Q a W N r d X B S Z W N p c G U v Q X V 0 b 1 J l b W 9 2 Z W R D b 2 x 1 b W 5 z M S 5 7 a X N Q b 3 d l c l V w I C 0 g U 3 l z d G V t L k J v b 2 x l Y W 4 s O H 0 m c X V v d D s s J n F 1 b 3 Q 7 U 2 V j d G l v b j E v Q W 1 t b 1 B p Y 2 t 1 c F J l Y 2 l w Z S 9 B d X R v U m V t b 3 Z l Z E N v b H V t b n M x L n t p c 0 N v b n N 1 b W F i b G U g L S B T e X N 0 Z W 0 u Q m 9 v b G V h b i w 5 f S Z x d W 9 0 O y w m c X V v d D t T Z W N 0 a W 9 u M S 9 B b W 1 v U G l j a 3 V w U m V j a X B l L 0 F 1 d G 9 S Z W 1 v d m V k Q 2 9 s d W 1 u c z E u e 2 N v b 2 x k b 3 d u I C 0 g U 3 l z d G V t L l N p b m d s Z S w x M H 0 m c X V v d D s s J n F 1 b 3 Q 7 U 2 V j d G l v b j E v Q W 1 t b 1 B p Y 2 t 1 c F J l Y 2 l w Z S 9 B d X R v U m V t b 3 Z l Z E N v b H V t b n M x L n t p c 1 N 0 Y W N r Y W J s Z S A t I F N 5 c 3 R l b S 5 C b 2 9 s Z W F u L D E x f S Z x d W 9 0 O y w m c X V v d D t T Z W N 0 a W 9 u M S 9 B b W 1 v U G l j a 3 V w U m V j a X B l L 0 F 1 d G 9 S Z W 1 v d m V k Q 2 9 s d W 1 u c z E u e 2 1 h e F N 0 Y W N r I C 0 g U 3 l z d G V t L k l u d D M y L D E y f S Z x d W 9 0 O y w m c X V v d D t T Z W N 0 a W 9 u M S 9 B b W 1 v U G l j a 3 V w U m V j a X B l L 0 F 1 d G 9 S Z W 1 v d m V k Q 2 9 s d W 1 u c z E u e 2 J 1 a W x k Q 2 9 z d C A t I F N 5 c 3 R l b S 5 J b n Q z M i w x M 3 0 m c X V v d D s s J n F 1 b 3 Q 7 U 2 V j d G l v b j E v Q W 1 t b 1 B p Y 2 t 1 c F J l Y 2 l w Z S 9 B d X R v U m V t b 3 Z l Z E N v b H V t b n M x L n t 0 a W 1 l V G 9 C d W l s Z C A t I F N 5 c 3 R l b S 5 T a W 5 n b G U s M T R 9 J n F 1 b 3 Q 7 L C Z x d W 9 0 O 1 N l Y 3 R p b 2 4 x L 0 F t b W 9 Q a W N r d X B S Z W N p c G U v Q X V 0 b 1 J l b W 9 2 Z W R D b 2 x 1 b W 5 z M S 5 7 d W 5 p c X V l S U Q g L S B T e X N 0 Z W 0 u U 3 R y a W 5 n L D E 1 f S Z x d W 9 0 O y w m c X V v d D t T Z W N 0 a W 9 u M S 9 B b W 1 v U G l j a 3 V w U m V j a X B l L 0 F 1 d G 9 S Z W 1 v d m V k Q 2 9 s d W 1 u c z E u e 0 N v b H V t b j E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B b W 1 v U G l j a 3 V w U m V j a X B l L 0 F 1 d G 9 S Z W 1 v d m V k Q 2 9 s d W 1 u c z E u e 0 N s Y X N z L D B 9 J n F 1 b 3 Q 7 L C Z x d W 9 0 O 1 N l Y 3 R p b 2 4 x L 0 F t b W 9 Q a W N r d X B S Z W N p c G U v Q X V 0 b 1 J l b W 9 2 Z W R D b 2 x 1 b W 5 z M S 5 7 S W 5 z d G F u Y 2 V J R C w x f S Z x d W 9 0 O y w m c X V v d D t T Z W N 0 a W 9 u M S 9 B b W 1 v U G l j a 3 V w U m V j a X B l L 0 F 1 d G 9 S Z W 1 v d m V k Q 2 9 s d W 1 u c z E u e y B Q Y X R o L D J 9 J n F 1 b 3 Q 7 L C Z x d W 9 0 O 1 N l Y 3 R p b 2 4 x L 0 F t b W 9 Q a W N r d X B S Z W N p c G U v Q X V 0 b 1 J l b W 9 2 Z W R D b 2 x 1 b W 5 z M S 5 7 Z G l z c G x h e U 5 h b W U g L S B T e X N 0 Z W 0 u U 3 R y a W 5 n L D N 9 J n F 1 b 3 Q 7 L C Z x d W 9 0 O 1 N l Y 3 R p b 2 4 x L 0 F t b W 9 Q a W N r d X B S Z W N p c G U v Q X V 0 b 1 J l b W 9 2 Z W R D b 2 x 1 b W 5 z M S 5 7 Z G V z Y 3 J p c H R p b 2 4 g L S B T e X N 0 Z W 0 u U 3 R y a W 5 n L D R 9 J n F 1 b 3 Q 7 L C Z x d W 9 0 O 1 N l Y 3 R p b 2 4 x L 0 F t b W 9 Q a W N r d X B S Z W N p c G U v Q X V 0 b 1 J l b W 9 2 Z W R D b 2 x 1 b W 5 z M S 5 7 b G V 2 Z W w g L S B T e X N 0 Z W 0 u S W 5 0 M z I s N X 0 m c X V v d D s s J n F 1 b 3 Q 7 U 2 V j d G l v b j E v Q W 1 t b 1 B p Y 2 t 1 c F J l Y 2 l w Z S 9 B d X R v U m V t b 3 Z l Z E N v b H V t b n M x L n t i Y X N l V 2 V p Z 2 h 0 I C 0 g U 3 l z d G V t L l N p b m d s Z S w 2 f S Z x d W 9 0 O y w m c X V v d D t T Z W N 0 a W 9 u M S 9 B b W 1 v U G l j a 3 V w U m V j a X B l L 0 F 1 d G 9 S Z W 1 v d m V k Q 2 9 s d W 1 u c z E u e 2 J 1 e U N v c 3 Q g L S B T e X N 0 Z W 0 u S W 5 0 M z I s N 3 0 m c X V v d D s s J n F 1 b 3 Q 7 U 2 V j d G l v b j E v Q W 1 t b 1 B p Y 2 t 1 c F J l Y 2 l w Z S 9 B d X R v U m V t b 3 Z l Z E N v b H V t b n M x L n t p c 1 B v d 2 V y V X A g L S B T e X N 0 Z W 0 u Q m 9 v b G V h b i w 4 f S Z x d W 9 0 O y w m c X V v d D t T Z W N 0 a W 9 u M S 9 B b W 1 v U G l j a 3 V w U m V j a X B l L 0 F 1 d G 9 S Z W 1 v d m V k Q 2 9 s d W 1 u c z E u e 2 l z Q 2 9 u c 3 V t Y W J s Z S A t I F N 5 c 3 R l b S 5 C b 2 9 s Z W F u L D l 9 J n F 1 b 3 Q 7 L C Z x d W 9 0 O 1 N l Y 3 R p b 2 4 x L 0 F t b W 9 Q a W N r d X B S Z W N p c G U v Q X V 0 b 1 J l b W 9 2 Z W R D b 2 x 1 b W 5 z M S 5 7 Y 2 9 v b G R v d 2 4 g L S B T e X N 0 Z W 0 u U 2 l u Z 2 x l L D E w f S Z x d W 9 0 O y w m c X V v d D t T Z W N 0 a W 9 u M S 9 B b W 1 v U G l j a 3 V w U m V j a X B l L 0 F 1 d G 9 S Z W 1 v d m V k Q 2 9 s d W 1 u c z E u e 2 l z U 3 R h Y 2 t h Y m x l I C 0 g U 3 l z d G V t L k J v b 2 x l Y W 4 s M T F 9 J n F 1 b 3 Q 7 L C Z x d W 9 0 O 1 N l Y 3 R p b 2 4 x L 0 F t b W 9 Q a W N r d X B S Z W N p c G U v Q X V 0 b 1 J l b W 9 2 Z W R D b 2 x 1 b W 5 z M S 5 7 b W F 4 U 3 R h Y 2 s g L S B T e X N 0 Z W 0 u S W 5 0 M z I s M T J 9 J n F 1 b 3 Q 7 L C Z x d W 9 0 O 1 N l Y 3 R p b 2 4 x L 0 F t b W 9 Q a W N r d X B S Z W N p c G U v Q X V 0 b 1 J l b W 9 2 Z W R D b 2 x 1 b W 5 z M S 5 7 Y n V p b G R D b 3 N 0 I C 0 g U 3 l z d G V t L k l u d D M y L D E z f S Z x d W 9 0 O y w m c X V v d D t T Z W N 0 a W 9 u M S 9 B b W 1 v U G l j a 3 V w U m V j a X B l L 0 F 1 d G 9 S Z W 1 v d m V k Q 2 9 s d W 1 u c z E u e 3 R p b W V U b 0 J 1 a W x k I C 0 g U 3 l z d G V t L l N p b m d s Z S w x N H 0 m c X V v d D s s J n F 1 b 3 Q 7 U 2 V j d G l v b j E v Q W 1 t b 1 B p Y 2 t 1 c F J l Y 2 l w Z S 9 B d X R v U m V t b 3 Z l Z E N v b H V t b n M x L n t 1 b m l x d W V J R C A t I F N 5 c 3 R l b S 5 T d H J p b m c s M T V 9 J n F 1 b 3 Q 7 L C Z x d W 9 0 O 1 N l Y 3 R p b 2 4 x L 0 F t b W 9 Q a W N r d X B S Z W N p c G U v Q X V 0 b 1 J l b W 9 2 Z W R D b 2 x 1 b W 5 z M S 5 7 Q 2 9 s d W 1 u M S w x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s Y X N z J n F 1 b 3 Q 7 L C Z x d W 9 0 O 0 l u c 3 R h b m N l S U Q m c X V v d D s s J n F 1 b 3 Q 7 I F B h d G g m c X V v d D s s J n F 1 b 3 Q 7 Z G l z c G x h e U 5 h b W U g L S B T e X N 0 Z W 0 u U 3 R y a W 5 n J n F 1 b 3 Q 7 L C Z x d W 9 0 O 2 R l c 2 N y a X B 0 a W 9 u I C 0 g U 3 l z d G V t L l N 0 c m l u Z y Z x d W 9 0 O y w m c X V v d D t s Z X Z l b C A t I F N 5 c 3 R l b S 5 J b n Q z M i Z x d W 9 0 O y w m c X V v d D t i Y X N l V 2 V p Z 2 h 0 I C 0 g U 3 l z d G V t L l N p b m d s Z S Z x d W 9 0 O y w m c X V v d D t i d X l D b 3 N 0 I C 0 g U 3 l z d G V t L k l u d D M y J n F 1 b 3 Q 7 L C Z x d W 9 0 O 2 l z U G 9 3 Z X J V c C A t I F N 5 c 3 R l b S 5 C b 2 9 s Z W F u J n F 1 b 3 Q 7 L C Z x d W 9 0 O 2 l z Q 2 9 u c 3 V t Y W J s Z S A t I F N 5 c 3 R l b S 5 C b 2 9 s Z W F u J n F 1 b 3 Q 7 L C Z x d W 9 0 O 2 N v b 2 x k b 3 d u I C 0 g U 3 l z d G V t L l N p b m d s Z S Z x d W 9 0 O y w m c X V v d D t p c 1 N 0 Y W N r Y W J s Z S A t I F N 5 c 3 R l b S 5 C b 2 9 s Z W F u J n F 1 b 3 Q 7 L C Z x d W 9 0 O 2 1 h e F N 0 Y W N r I C 0 g U 3 l z d G V t L k l u d D M y J n F 1 b 3 Q 7 L C Z x d W 9 0 O 2 J 1 a W x k Q 2 9 z d C A t I F N 5 c 3 R l b S 5 J b n Q z M i Z x d W 9 0 O y w m c X V v d D t 0 a W 1 l V G 9 C d W l s Z C A t I F N 5 c 3 R l b S 5 T a W 5 n b G U m c X V v d D s s J n F 1 b 3 Q 7 d W 5 p c X V l S U Q g L S B T e X N 0 Z W 0 u U 3 R y a W 5 n J n F 1 b 3 Q 7 L C Z x d W 9 0 O 0 N v b H V t b j E m c X V v d D t d I i A v P j x F b n R y e S B U e X B l P S J G a W x s Q 2 9 s d W 1 u V H l w Z X M i I F Z h b H V l P S J z Q m d N R 0 J n W U R C U U 1 C Q V F N Q k F 3 T U Z C Z 1 k 9 I i A v P j x F b n R y e S B U e X B l P S J G a W x s T G F z d F V w Z G F 0 Z W Q i I F Z h b H V l P S J k M j A y N C 0 w N C 0 w N l Q w O D o x O T o x O S 4 5 N z A 1 N j I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t b W 9 Q a W N r d X B S Z W N p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t b 1 B p Y 2 t 1 c F J l Y 2 l w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W 1 v U G l j a 3 V w U m V j a X B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t d W 5 p d G l v b k R h b W F n Z U 1 1 b H R p c G x p Z X J S Z W N p c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Y m R h Z D U 2 Y i 0 2 N T U 5 L T Q 5 M G M t O W I y Z S 1 m M z I 5 Y j g 0 M m U 3 M m I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t b X V u a X R p b 2 5 E Y W 1 h Z 2 V N d W x 0 a X B s a W V y U m V j a X B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Z U M D g 6 M T k 6 M T k u O T Q 2 M z M 5 O V o i I C 8 + P E V u d H J 5 I F R 5 c G U 9 I k Z p b G x D b 2 x 1 b W 5 U e X B l c y I g V m F s d W U 9 I n N C Z 0 1 H Q l F Z R 0 F 3 V U R B U U V E Q V F N R E F 3 W U c i I C 8 + P E V u d H J 5 I F R 5 c G U 9 I k Z p b G x D b 2 x 1 b W 5 O Y W 1 l c y I g V m F s d W U 9 I n N b J n F 1 b 3 Q 7 Q 2 x h c 3 M m c X V v d D s s J n F 1 b 3 Q 7 S W 5 z d G F u Y 2 V J R C Z x d W 9 0 O y w m c X V v d D s g U G F 0 a C Z x d W 9 0 O y w m c X V v d D t t d W x 0 a X B s a W V y I C 0 g U 3 l z d G V t L l N p b m d s Z S Z x d W 9 0 O y w m c X V v d D t k a X N w b G F 5 T m F t Z S A t I F N 5 c 3 R l b S 5 T d H J p b m c m c X V v d D s s J n F 1 b 3 Q 7 Z G V z Y 3 J p c H R p b 2 4 g L S B T e X N 0 Z W 0 u U 3 R y a W 5 n J n F 1 b 3 Q 7 L C Z x d W 9 0 O 2 x l d m V s I C 0 g U 3 l z d G V t L k l u d D M y J n F 1 b 3 Q 7 L C Z x d W 9 0 O 2 J h c 2 V X Z W l n a H Q g L S B T e X N 0 Z W 0 u U 2 l u Z 2 x l J n F 1 b 3 Q 7 L C Z x d W 9 0 O 2 J 1 e U N v c 3 Q g L S B T e X N 0 Z W 0 u S W 5 0 M z I m c X V v d D s s J n F 1 b 3 Q 7 a X N Q b 3 d l c l V w I C 0 g U 3 l z d G V t L k J v b 2 x l Y W 4 m c X V v d D s s J n F 1 b 3 Q 7 a X N D b 2 5 z d W 1 h Y m x l I C 0 g U 3 l z d G V t L k J v b 2 x l Y W 4 m c X V v d D s s J n F 1 b 3 Q 7 Y 2 9 v b G R v d 2 4 g L S B T e X N 0 Z W 0 u U 2 l u Z 2 x l J n F 1 b 3 Q 7 L C Z x d W 9 0 O 2 l z U 3 R h Y 2 t h Y m x l I C 0 g U 3 l z d G V t L k J v b 2 x l Y W 4 m c X V v d D s s J n F 1 b 3 Q 7 b W F 4 U 3 R h Y 2 s g L S B T e X N 0 Z W 0 u S W 5 0 M z I m c X V v d D s s J n F 1 b 3 Q 7 Y n V p b G R D b 3 N 0 I C 0 g U 3 l z d G V t L k l u d D M y J n F 1 b 3 Q 7 L C Z x d W 9 0 O 3 R p b W V U b 0 J 1 a W x k I C 0 g U 3 l z d G V t L l N p b m d s Z S Z x d W 9 0 O y w m c X V v d D t 1 b m l x d W V J R C A t I F N 5 c 3 R l b S 5 T d H J p b m c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W 1 1 b m l 0 a W 9 u R G F t Y W d l T X V s d G l w b G l l c l J l Y 2 l w Z S 9 B d X R v U m V t b 3 Z l Z E N v b H V t b n M x L n t D b G F z c y w w f S Z x d W 9 0 O y w m c X V v d D t T Z W N 0 a W 9 u M S 9 B b W 1 1 b m l 0 a W 9 u R G F t Y W d l T X V s d G l w b G l l c l J l Y 2 l w Z S 9 B d X R v U m V t b 3 Z l Z E N v b H V t b n M x L n t J b n N 0 Y W 5 j Z U l E L D F 9 J n F 1 b 3 Q 7 L C Z x d W 9 0 O 1 N l Y 3 R p b 2 4 x L 0 F t b X V u a X R p b 2 5 E Y W 1 h Z 2 V N d W x 0 a X B s a W V y U m V j a X B l L 0 F 1 d G 9 S Z W 1 v d m V k Q 2 9 s d W 1 u c z E u e y B Q Y X R o L D J 9 J n F 1 b 3 Q 7 L C Z x d W 9 0 O 1 N l Y 3 R p b 2 4 x L 0 F t b X V u a X R p b 2 5 E Y W 1 h Z 2 V N d W x 0 a X B s a W V y U m V j a X B l L 0 F 1 d G 9 S Z W 1 v d m V k Q 2 9 s d W 1 u c z E u e 2 1 1 b H R p c G x p Z X I g L S B T e X N 0 Z W 0 u U 2 l u Z 2 x l L D N 9 J n F 1 b 3 Q 7 L C Z x d W 9 0 O 1 N l Y 3 R p b 2 4 x L 0 F t b X V u a X R p b 2 5 E Y W 1 h Z 2 V N d W x 0 a X B s a W V y U m V j a X B l L 0 F 1 d G 9 S Z W 1 v d m V k Q 2 9 s d W 1 u c z E u e 2 R p c 3 B s Y X l O Y W 1 l I C 0 g U 3 l z d G V t L l N 0 c m l u Z y w 0 f S Z x d W 9 0 O y w m c X V v d D t T Z W N 0 a W 9 u M S 9 B b W 1 1 b m l 0 a W 9 u R G F t Y W d l T X V s d G l w b G l l c l J l Y 2 l w Z S 9 B d X R v U m V t b 3 Z l Z E N v b H V t b n M x L n t k Z X N j c m l w d G l v b i A t I F N 5 c 3 R l b S 5 T d H J p b m c s N X 0 m c X V v d D s s J n F 1 b 3 Q 7 U 2 V j d G l v b j E v Q W 1 t d W 5 p d G l v b k R h b W F n Z U 1 1 b H R p c G x p Z X J S Z W N p c G U v Q X V 0 b 1 J l b W 9 2 Z W R D b 2 x 1 b W 5 z M S 5 7 b G V 2 Z W w g L S B T e X N 0 Z W 0 u S W 5 0 M z I s N n 0 m c X V v d D s s J n F 1 b 3 Q 7 U 2 V j d G l v b j E v Q W 1 t d W 5 p d G l v b k R h b W F n Z U 1 1 b H R p c G x p Z X J S Z W N p c G U v Q X V 0 b 1 J l b W 9 2 Z W R D b 2 x 1 b W 5 z M S 5 7 Y m F z Z V d l a W d o d C A t I F N 5 c 3 R l b S 5 T a W 5 n b G U s N 3 0 m c X V v d D s s J n F 1 b 3 Q 7 U 2 V j d G l v b j E v Q W 1 t d W 5 p d G l v b k R h b W F n Z U 1 1 b H R p c G x p Z X J S Z W N p c G U v Q X V 0 b 1 J l b W 9 2 Z W R D b 2 x 1 b W 5 z M S 5 7 Y n V 5 Q 2 9 z d C A t I F N 5 c 3 R l b S 5 J b n Q z M i w 4 f S Z x d W 9 0 O y w m c X V v d D t T Z W N 0 a W 9 u M S 9 B b W 1 1 b m l 0 a W 9 u R G F t Y W d l T X V s d G l w b G l l c l J l Y 2 l w Z S 9 B d X R v U m V t b 3 Z l Z E N v b H V t b n M x L n t p c 1 B v d 2 V y V X A g L S B T e X N 0 Z W 0 u Q m 9 v b G V h b i w 5 f S Z x d W 9 0 O y w m c X V v d D t T Z W N 0 a W 9 u M S 9 B b W 1 1 b m l 0 a W 9 u R G F t Y W d l T X V s d G l w b G l l c l J l Y 2 l w Z S 9 B d X R v U m V t b 3 Z l Z E N v b H V t b n M x L n t p c 0 N v b n N 1 b W F i b G U g L S B T e X N 0 Z W 0 u Q m 9 v b G V h b i w x M H 0 m c X V v d D s s J n F 1 b 3 Q 7 U 2 V j d G l v b j E v Q W 1 t d W 5 p d G l v b k R h b W F n Z U 1 1 b H R p c G x p Z X J S Z W N p c G U v Q X V 0 b 1 J l b W 9 2 Z W R D b 2 x 1 b W 5 z M S 5 7 Y 2 9 v b G R v d 2 4 g L S B T e X N 0 Z W 0 u U 2 l u Z 2 x l L D E x f S Z x d W 9 0 O y w m c X V v d D t T Z W N 0 a W 9 u M S 9 B b W 1 1 b m l 0 a W 9 u R G F t Y W d l T X V s d G l w b G l l c l J l Y 2 l w Z S 9 B d X R v U m V t b 3 Z l Z E N v b H V t b n M x L n t p c 1 N 0 Y W N r Y W J s Z S A t I F N 5 c 3 R l b S 5 C b 2 9 s Z W F u L D E y f S Z x d W 9 0 O y w m c X V v d D t T Z W N 0 a W 9 u M S 9 B b W 1 1 b m l 0 a W 9 u R G F t Y W d l T X V s d G l w b G l l c l J l Y 2 l w Z S 9 B d X R v U m V t b 3 Z l Z E N v b H V t b n M x L n t t Y X h T d G F j a y A t I F N 5 c 3 R l b S 5 J b n Q z M i w x M 3 0 m c X V v d D s s J n F 1 b 3 Q 7 U 2 V j d G l v b j E v Q W 1 t d W 5 p d G l v b k R h b W F n Z U 1 1 b H R p c G x p Z X J S Z W N p c G U v Q X V 0 b 1 J l b W 9 2 Z W R D b 2 x 1 b W 5 z M S 5 7 Y n V p b G R D b 3 N 0 I C 0 g U 3 l z d G V t L k l u d D M y L D E 0 f S Z x d W 9 0 O y w m c X V v d D t T Z W N 0 a W 9 u M S 9 B b W 1 1 b m l 0 a W 9 u R G F t Y W d l T X V s d G l w b G l l c l J l Y 2 l w Z S 9 B d X R v U m V t b 3 Z l Z E N v b H V t b n M x L n t 0 a W 1 l V G 9 C d W l s Z C A t I F N 5 c 3 R l b S 5 T a W 5 n b G U s M T V 9 J n F 1 b 3 Q 7 L C Z x d W 9 0 O 1 N l Y 3 R p b 2 4 x L 0 F t b X V u a X R p b 2 5 E Y W 1 h Z 2 V N d W x 0 a X B s a W V y U m V j a X B l L 0 F 1 d G 9 S Z W 1 v d m V k Q 2 9 s d W 1 u c z E u e 3 V u a X F 1 Z U l E I C 0 g U 3 l z d G V t L l N 0 c m l u Z y w x N n 0 m c X V v d D s s J n F 1 b 3 Q 7 U 2 V j d G l v b j E v Q W 1 t d W 5 p d G l v b k R h b W F n Z U 1 1 b H R p c G x p Z X J S Z W N p c G U v Q X V 0 b 1 J l b W 9 2 Z W R D b 2 x 1 b W 5 z M S 5 7 Q 2 9 s d W 1 u M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F t b X V u a X R p b 2 5 E Y W 1 h Z 2 V N d W x 0 a X B s a W V y U m V j a X B l L 0 F 1 d G 9 S Z W 1 v d m V k Q 2 9 s d W 1 u c z E u e 0 N s Y X N z L D B 9 J n F 1 b 3 Q 7 L C Z x d W 9 0 O 1 N l Y 3 R p b 2 4 x L 0 F t b X V u a X R p b 2 5 E Y W 1 h Z 2 V N d W x 0 a X B s a W V y U m V j a X B l L 0 F 1 d G 9 S Z W 1 v d m V k Q 2 9 s d W 1 u c z E u e 0 l u c 3 R h b m N l S U Q s M X 0 m c X V v d D s s J n F 1 b 3 Q 7 U 2 V j d G l v b j E v Q W 1 t d W 5 p d G l v b k R h b W F n Z U 1 1 b H R p c G x p Z X J S Z W N p c G U v Q X V 0 b 1 J l b W 9 2 Z W R D b 2 x 1 b W 5 z M S 5 7 I F B h d G g s M n 0 m c X V v d D s s J n F 1 b 3 Q 7 U 2 V j d G l v b j E v Q W 1 t d W 5 p d G l v b k R h b W F n Z U 1 1 b H R p c G x p Z X J S Z W N p c G U v Q X V 0 b 1 J l b W 9 2 Z W R D b 2 x 1 b W 5 z M S 5 7 b X V s d G l w b G l l c i A t I F N 5 c 3 R l b S 5 T a W 5 n b G U s M 3 0 m c X V v d D s s J n F 1 b 3 Q 7 U 2 V j d G l v b j E v Q W 1 t d W 5 p d G l v b k R h b W F n Z U 1 1 b H R p c G x p Z X J S Z W N p c G U v Q X V 0 b 1 J l b W 9 2 Z W R D b 2 x 1 b W 5 z M S 5 7 Z G l z c G x h e U 5 h b W U g L S B T e X N 0 Z W 0 u U 3 R y a W 5 n L D R 9 J n F 1 b 3 Q 7 L C Z x d W 9 0 O 1 N l Y 3 R p b 2 4 x L 0 F t b X V u a X R p b 2 5 E Y W 1 h Z 2 V N d W x 0 a X B s a W V y U m V j a X B l L 0 F 1 d G 9 S Z W 1 v d m V k Q 2 9 s d W 1 u c z E u e 2 R l c 2 N y a X B 0 a W 9 u I C 0 g U 3 l z d G V t L l N 0 c m l u Z y w 1 f S Z x d W 9 0 O y w m c X V v d D t T Z W N 0 a W 9 u M S 9 B b W 1 1 b m l 0 a W 9 u R G F t Y W d l T X V s d G l w b G l l c l J l Y 2 l w Z S 9 B d X R v U m V t b 3 Z l Z E N v b H V t b n M x L n t s Z X Z l b C A t I F N 5 c 3 R l b S 5 J b n Q z M i w 2 f S Z x d W 9 0 O y w m c X V v d D t T Z W N 0 a W 9 u M S 9 B b W 1 1 b m l 0 a W 9 u R G F t Y W d l T X V s d G l w b G l l c l J l Y 2 l w Z S 9 B d X R v U m V t b 3 Z l Z E N v b H V t b n M x L n t i Y X N l V 2 V p Z 2 h 0 I C 0 g U 3 l z d G V t L l N p b m d s Z S w 3 f S Z x d W 9 0 O y w m c X V v d D t T Z W N 0 a W 9 u M S 9 B b W 1 1 b m l 0 a W 9 u R G F t Y W d l T X V s d G l w b G l l c l J l Y 2 l w Z S 9 B d X R v U m V t b 3 Z l Z E N v b H V t b n M x L n t i d X l D b 3 N 0 I C 0 g U 3 l z d G V t L k l u d D M y L D h 9 J n F 1 b 3 Q 7 L C Z x d W 9 0 O 1 N l Y 3 R p b 2 4 x L 0 F t b X V u a X R p b 2 5 E Y W 1 h Z 2 V N d W x 0 a X B s a W V y U m V j a X B l L 0 F 1 d G 9 S Z W 1 v d m V k Q 2 9 s d W 1 u c z E u e 2 l z U G 9 3 Z X J V c C A t I F N 5 c 3 R l b S 5 C b 2 9 s Z W F u L D l 9 J n F 1 b 3 Q 7 L C Z x d W 9 0 O 1 N l Y 3 R p b 2 4 x L 0 F t b X V u a X R p b 2 5 E Y W 1 h Z 2 V N d W x 0 a X B s a W V y U m V j a X B l L 0 F 1 d G 9 S Z W 1 v d m V k Q 2 9 s d W 1 u c z E u e 2 l z Q 2 9 u c 3 V t Y W J s Z S A t I F N 5 c 3 R l b S 5 C b 2 9 s Z W F u L D E w f S Z x d W 9 0 O y w m c X V v d D t T Z W N 0 a W 9 u M S 9 B b W 1 1 b m l 0 a W 9 u R G F t Y W d l T X V s d G l w b G l l c l J l Y 2 l w Z S 9 B d X R v U m V t b 3 Z l Z E N v b H V t b n M x L n t j b 2 9 s Z G 9 3 b i A t I F N 5 c 3 R l b S 5 T a W 5 n b G U s M T F 9 J n F 1 b 3 Q 7 L C Z x d W 9 0 O 1 N l Y 3 R p b 2 4 x L 0 F t b X V u a X R p b 2 5 E Y W 1 h Z 2 V N d W x 0 a X B s a W V y U m V j a X B l L 0 F 1 d G 9 S Z W 1 v d m V k Q 2 9 s d W 1 u c z E u e 2 l z U 3 R h Y 2 t h Y m x l I C 0 g U 3 l z d G V t L k J v b 2 x l Y W 4 s M T J 9 J n F 1 b 3 Q 7 L C Z x d W 9 0 O 1 N l Y 3 R p b 2 4 x L 0 F t b X V u a X R p b 2 5 E Y W 1 h Z 2 V N d W x 0 a X B s a W V y U m V j a X B l L 0 F 1 d G 9 S Z W 1 v d m V k Q 2 9 s d W 1 u c z E u e 2 1 h e F N 0 Y W N r I C 0 g U 3 l z d G V t L k l u d D M y L D E z f S Z x d W 9 0 O y w m c X V v d D t T Z W N 0 a W 9 u M S 9 B b W 1 1 b m l 0 a W 9 u R G F t Y W d l T X V s d G l w b G l l c l J l Y 2 l w Z S 9 B d X R v U m V t b 3 Z l Z E N v b H V t b n M x L n t i d W l s Z E N v c 3 Q g L S B T e X N 0 Z W 0 u S W 5 0 M z I s M T R 9 J n F 1 b 3 Q 7 L C Z x d W 9 0 O 1 N l Y 3 R p b 2 4 x L 0 F t b X V u a X R p b 2 5 E Y W 1 h Z 2 V N d W x 0 a X B s a W V y U m V j a X B l L 0 F 1 d G 9 S Z W 1 v d m V k Q 2 9 s d W 1 u c z E u e 3 R p b W V U b 0 J 1 a W x k I C 0 g U 3 l z d G V t L l N p b m d s Z S w x N X 0 m c X V v d D s s J n F 1 b 3 Q 7 U 2 V j d G l v b j E v Q W 1 t d W 5 p d G l v b k R h b W F n Z U 1 1 b H R p c G x p Z X J S Z W N p c G U v Q X V 0 b 1 J l b W 9 2 Z W R D b 2 x 1 b W 5 z M S 5 7 d W 5 p c X V l S U Q g L S B T e X N 0 Z W 0 u U 3 R y a W 5 n L D E 2 f S Z x d W 9 0 O y w m c X V v d D t T Z W N 0 a W 9 u M S 9 B b W 1 1 b m l 0 a W 9 u R G F t Y W d l T X V s d G l w b G l l c l J l Y 2 l w Z S 9 B d X R v U m V t b 3 Z l Z E N v b H V t b n M x L n t D b 2 x 1 b W 4 x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1 t d W 5 p d G l v b k R h b W F n Z U 1 1 b H R p c G x p Z X J S Z W N p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t d W 5 p d G l v b k R h b W F n Z U 1 1 b H R p c G x p Z X J S Z W N p c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t d W 5 p d G l v b k R h b W F n Z U 1 1 b H R p c G x p Z X J S Z W N p c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F w b 2 5 Q a W N r d X B S Z W N p c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O D V i N T l m O C 0 z Y W N l L T R m N G E t Y j h l O C 0 5 N z l j Z T h k Z T N i N m Q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d l Y X B v b l B p Y 2 t 1 c F J l Y 2 l w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2 V D A 4 O j E 5 O j I z L j M w O T I w N z Z a I i A v P j x F b n R y e S B U e X B l P S J G a W x s Q 2 9 s d W 1 u V H l w Z X M i I F Z h b H V l P S J z Q m d N R 0 F R W U d B d 1 V E Q V F F R E F R T U R B d 1 l H I i A v P j x F b n R y e S B U e X B l P S J G a W x s Q 2 9 s d W 1 u T m F t Z X M i I F Z h b H V l P S J z W y Z x d W 9 0 O 0 N s Y X N z J n F 1 b 3 Q 7 L C Z x d W 9 0 O 0 l u c 3 R h b m N l S U Q m c X V v d D s s J n F 1 b 3 Q 7 I F B h d G g m c X V v d D s s J n F 1 b 3 Q 7 b 3 Z l c n J p Z G V Q c m l t Y X J 5 V 2 V h c G 9 u I C 0 g U 3 l z d G V t L k J v b 2 x l Y W 4 m c X V v d D s s J n F 1 b 3 Q 7 Z G l z c G x h e U 5 h b W U g L S B T e X N 0 Z W 0 u U 3 R y a W 5 n J n F 1 b 3 Q 7 L C Z x d W 9 0 O 2 R l c 2 N y a X B 0 a W 9 u I C 0 g U 3 l z d G V t L l N 0 c m l u Z y Z x d W 9 0 O y w m c X V v d D t s Z X Z l b C A t I F N 5 c 3 R l b S 5 J b n Q z M i Z x d W 9 0 O y w m c X V v d D t i Y X N l V 2 V p Z 2 h 0 I C 0 g U 3 l z d G V t L l N p b m d s Z S Z x d W 9 0 O y w m c X V v d D t i d X l D b 3 N 0 I C 0 g U 3 l z d G V t L k l u d D M y J n F 1 b 3 Q 7 L C Z x d W 9 0 O 2 l z U G 9 3 Z X J V c C A t I F N 5 c 3 R l b S 5 C b 2 9 s Z W F u J n F 1 b 3 Q 7 L C Z x d W 9 0 O 2 l z Q 2 9 u c 3 V t Y W J s Z S A t I F N 5 c 3 R l b S 5 C b 2 9 s Z W F u J n F 1 b 3 Q 7 L C Z x d W 9 0 O 2 N v b 2 x k b 3 d u I C 0 g U 3 l z d G V t L l N p b m d s Z S Z x d W 9 0 O y w m c X V v d D t p c 1 N 0 Y W N r Y W J s Z S A t I F N 5 c 3 R l b S 5 C b 2 9 s Z W F u J n F 1 b 3 Q 7 L C Z x d W 9 0 O 2 1 h e F N 0 Y W N r I C 0 g U 3 l z d G V t L k l u d D M y J n F 1 b 3 Q 7 L C Z x d W 9 0 O 2 J 1 a W x k Q 2 9 z d C A t I F N 5 c 3 R l b S 5 J b n Q z M i Z x d W 9 0 O y w m c X V v d D t 0 a W 1 l V G 9 C d W l s Z C A t I F N 5 c 3 R l b S 5 T a W 5 n b G U m c X V v d D s s J n F 1 b 3 Q 7 d W 5 p c X V l S U Q g L S B T e X N 0 Z W 0 u U 3 R y a W 5 n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V h c G 9 u U G l j a 3 V w U m V j a X B l L 0 F 1 d G 9 S Z W 1 v d m V k Q 2 9 s d W 1 u c z E u e 0 N s Y X N z L D B 9 J n F 1 b 3 Q 7 L C Z x d W 9 0 O 1 N l Y 3 R p b 2 4 x L 1 d l Y X B v b l B p Y 2 t 1 c F J l Y 2 l w Z S 9 B d X R v U m V t b 3 Z l Z E N v b H V t b n M x L n t J b n N 0 Y W 5 j Z U l E L D F 9 J n F 1 b 3 Q 7 L C Z x d W 9 0 O 1 N l Y 3 R p b 2 4 x L 1 d l Y X B v b l B p Y 2 t 1 c F J l Y 2 l w Z S 9 B d X R v U m V t b 3 Z l Z E N v b H V t b n M x L n s g U G F 0 a C w y f S Z x d W 9 0 O y w m c X V v d D t T Z W N 0 a W 9 u M S 9 X Z W F w b 2 5 Q a W N r d X B S Z W N p c G U v Q X V 0 b 1 J l b W 9 2 Z W R D b 2 x 1 b W 5 z M S 5 7 b 3 Z l c n J p Z G V Q c m l t Y X J 5 V 2 V h c G 9 u I C 0 g U 3 l z d G V t L k J v b 2 x l Y W 4 s M 3 0 m c X V v d D s s J n F 1 b 3 Q 7 U 2 V j d G l v b j E v V 2 V h c G 9 u U G l j a 3 V w U m V j a X B l L 0 F 1 d G 9 S Z W 1 v d m V k Q 2 9 s d W 1 u c z E u e 2 R p c 3 B s Y X l O Y W 1 l I C 0 g U 3 l z d G V t L l N 0 c m l u Z y w 0 f S Z x d W 9 0 O y w m c X V v d D t T Z W N 0 a W 9 u M S 9 X Z W F w b 2 5 Q a W N r d X B S Z W N p c G U v Q X V 0 b 1 J l b W 9 2 Z W R D b 2 x 1 b W 5 z M S 5 7 Z G V z Y 3 J p c H R p b 2 4 g L S B T e X N 0 Z W 0 u U 3 R y a W 5 n L D V 9 J n F 1 b 3 Q 7 L C Z x d W 9 0 O 1 N l Y 3 R p b 2 4 x L 1 d l Y X B v b l B p Y 2 t 1 c F J l Y 2 l w Z S 9 B d X R v U m V t b 3 Z l Z E N v b H V t b n M x L n t s Z X Z l b C A t I F N 5 c 3 R l b S 5 J b n Q z M i w 2 f S Z x d W 9 0 O y w m c X V v d D t T Z W N 0 a W 9 u M S 9 X Z W F w b 2 5 Q a W N r d X B S Z W N p c G U v Q X V 0 b 1 J l b W 9 2 Z W R D b 2 x 1 b W 5 z M S 5 7 Y m F z Z V d l a W d o d C A t I F N 5 c 3 R l b S 5 T a W 5 n b G U s N 3 0 m c X V v d D s s J n F 1 b 3 Q 7 U 2 V j d G l v b j E v V 2 V h c G 9 u U G l j a 3 V w U m V j a X B l L 0 F 1 d G 9 S Z W 1 v d m V k Q 2 9 s d W 1 u c z E u e 2 J 1 e U N v c 3 Q g L S B T e X N 0 Z W 0 u S W 5 0 M z I s O H 0 m c X V v d D s s J n F 1 b 3 Q 7 U 2 V j d G l v b j E v V 2 V h c G 9 u U G l j a 3 V w U m V j a X B l L 0 F 1 d G 9 S Z W 1 v d m V k Q 2 9 s d W 1 u c z E u e 2 l z U G 9 3 Z X J V c C A t I F N 5 c 3 R l b S 5 C b 2 9 s Z W F u L D l 9 J n F 1 b 3 Q 7 L C Z x d W 9 0 O 1 N l Y 3 R p b 2 4 x L 1 d l Y X B v b l B p Y 2 t 1 c F J l Y 2 l w Z S 9 B d X R v U m V t b 3 Z l Z E N v b H V t b n M x L n t p c 0 N v b n N 1 b W F i b G U g L S B T e X N 0 Z W 0 u Q m 9 v b G V h b i w x M H 0 m c X V v d D s s J n F 1 b 3 Q 7 U 2 V j d G l v b j E v V 2 V h c G 9 u U G l j a 3 V w U m V j a X B l L 0 F 1 d G 9 S Z W 1 v d m V k Q 2 9 s d W 1 u c z E u e 2 N v b 2 x k b 3 d u I C 0 g U 3 l z d G V t L l N p b m d s Z S w x M X 0 m c X V v d D s s J n F 1 b 3 Q 7 U 2 V j d G l v b j E v V 2 V h c G 9 u U G l j a 3 V w U m V j a X B l L 0 F 1 d G 9 S Z W 1 v d m V k Q 2 9 s d W 1 u c z E u e 2 l z U 3 R h Y 2 t h Y m x l I C 0 g U 3 l z d G V t L k J v b 2 x l Y W 4 s M T J 9 J n F 1 b 3 Q 7 L C Z x d W 9 0 O 1 N l Y 3 R p b 2 4 x L 1 d l Y X B v b l B p Y 2 t 1 c F J l Y 2 l w Z S 9 B d X R v U m V t b 3 Z l Z E N v b H V t b n M x L n t t Y X h T d G F j a y A t I F N 5 c 3 R l b S 5 J b n Q z M i w x M 3 0 m c X V v d D s s J n F 1 b 3 Q 7 U 2 V j d G l v b j E v V 2 V h c G 9 u U G l j a 3 V w U m V j a X B l L 0 F 1 d G 9 S Z W 1 v d m V k Q 2 9 s d W 1 u c z E u e 2 J 1 a W x k Q 2 9 z d C A t I F N 5 c 3 R l b S 5 J b n Q z M i w x N H 0 m c X V v d D s s J n F 1 b 3 Q 7 U 2 V j d G l v b j E v V 2 V h c G 9 u U G l j a 3 V w U m V j a X B l L 0 F 1 d G 9 S Z W 1 v d m V k Q 2 9 s d W 1 u c z E u e 3 R p b W V U b 0 J 1 a W x k I C 0 g U 3 l z d G V t L l N p b m d s Z S w x N X 0 m c X V v d D s s J n F 1 b 3 Q 7 U 2 V j d G l v b j E v V 2 V h c G 9 u U G l j a 3 V w U m V j a X B l L 0 F 1 d G 9 S Z W 1 v d m V k Q 2 9 s d W 1 u c z E u e 3 V u a X F 1 Z U l E I C 0 g U 3 l z d G V t L l N 0 c m l u Z y w x N n 0 m c X V v d D s s J n F 1 b 3 Q 7 U 2 V j d G l v b j E v V 2 V h c G 9 u U G l j a 3 V w U m V j a X B l L 0 F 1 d G 9 S Z W 1 v d m V k Q 2 9 s d W 1 u c z E u e 0 N v b H V t b j E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X Z W F w b 2 5 Q a W N r d X B S Z W N p c G U v Q X V 0 b 1 J l b W 9 2 Z W R D b 2 x 1 b W 5 z M S 5 7 Q 2 x h c 3 M s M H 0 m c X V v d D s s J n F 1 b 3 Q 7 U 2 V j d G l v b j E v V 2 V h c G 9 u U G l j a 3 V w U m V j a X B l L 0 F 1 d G 9 S Z W 1 v d m V k Q 2 9 s d W 1 u c z E u e 0 l u c 3 R h b m N l S U Q s M X 0 m c X V v d D s s J n F 1 b 3 Q 7 U 2 V j d G l v b j E v V 2 V h c G 9 u U G l j a 3 V w U m V j a X B l L 0 F 1 d G 9 S Z W 1 v d m V k Q 2 9 s d W 1 u c z E u e y B Q Y X R o L D J 9 J n F 1 b 3 Q 7 L C Z x d W 9 0 O 1 N l Y 3 R p b 2 4 x L 1 d l Y X B v b l B p Y 2 t 1 c F J l Y 2 l w Z S 9 B d X R v U m V t b 3 Z l Z E N v b H V t b n M x L n t v d m V y c m l k Z V B y a W 1 h c n l X Z W F w b 2 4 g L S B T e X N 0 Z W 0 u Q m 9 v b G V h b i w z f S Z x d W 9 0 O y w m c X V v d D t T Z W N 0 a W 9 u M S 9 X Z W F w b 2 5 Q a W N r d X B S Z W N p c G U v Q X V 0 b 1 J l b W 9 2 Z W R D b 2 x 1 b W 5 z M S 5 7 Z G l z c G x h e U 5 h b W U g L S B T e X N 0 Z W 0 u U 3 R y a W 5 n L D R 9 J n F 1 b 3 Q 7 L C Z x d W 9 0 O 1 N l Y 3 R p b 2 4 x L 1 d l Y X B v b l B p Y 2 t 1 c F J l Y 2 l w Z S 9 B d X R v U m V t b 3 Z l Z E N v b H V t b n M x L n t k Z X N j c m l w d G l v b i A t I F N 5 c 3 R l b S 5 T d H J p b m c s N X 0 m c X V v d D s s J n F 1 b 3 Q 7 U 2 V j d G l v b j E v V 2 V h c G 9 u U G l j a 3 V w U m V j a X B l L 0 F 1 d G 9 S Z W 1 v d m V k Q 2 9 s d W 1 u c z E u e 2 x l d m V s I C 0 g U 3 l z d G V t L k l u d D M y L D Z 9 J n F 1 b 3 Q 7 L C Z x d W 9 0 O 1 N l Y 3 R p b 2 4 x L 1 d l Y X B v b l B p Y 2 t 1 c F J l Y 2 l w Z S 9 B d X R v U m V t b 3 Z l Z E N v b H V t b n M x L n t i Y X N l V 2 V p Z 2 h 0 I C 0 g U 3 l z d G V t L l N p b m d s Z S w 3 f S Z x d W 9 0 O y w m c X V v d D t T Z W N 0 a W 9 u M S 9 X Z W F w b 2 5 Q a W N r d X B S Z W N p c G U v Q X V 0 b 1 J l b W 9 2 Z W R D b 2 x 1 b W 5 z M S 5 7 Y n V 5 Q 2 9 z d C A t I F N 5 c 3 R l b S 5 J b n Q z M i w 4 f S Z x d W 9 0 O y w m c X V v d D t T Z W N 0 a W 9 u M S 9 X Z W F w b 2 5 Q a W N r d X B S Z W N p c G U v Q X V 0 b 1 J l b W 9 2 Z W R D b 2 x 1 b W 5 z M S 5 7 a X N Q b 3 d l c l V w I C 0 g U 3 l z d G V t L k J v b 2 x l Y W 4 s O X 0 m c X V v d D s s J n F 1 b 3 Q 7 U 2 V j d G l v b j E v V 2 V h c G 9 u U G l j a 3 V w U m V j a X B l L 0 F 1 d G 9 S Z W 1 v d m V k Q 2 9 s d W 1 u c z E u e 2 l z Q 2 9 u c 3 V t Y W J s Z S A t I F N 5 c 3 R l b S 5 C b 2 9 s Z W F u L D E w f S Z x d W 9 0 O y w m c X V v d D t T Z W N 0 a W 9 u M S 9 X Z W F w b 2 5 Q a W N r d X B S Z W N p c G U v Q X V 0 b 1 J l b W 9 2 Z W R D b 2 x 1 b W 5 z M S 5 7 Y 2 9 v b G R v d 2 4 g L S B T e X N 0 Z W 0 u U 2 l u Z 2 x l L D E x f S Z x d W 9 0 O y w m c X V v d D t T Z W N 0 a W 9 u M S 9 X Z W F w b 2 5 Q a W N r d X B S Z W N p c G U v Q X V 0 b 1 J l b W 9 2 Z W R D b 2 x 1 b W 5 z M S 5 7 a X N T d G F j a 2 F i b G U g L S B T e X N 0 Z W 0 u Q m 9 v b G V h b i w x M n 0 m c X V v d D s s J n F 1 b 3 Q 7 U 2 V j d G l v b j E v V 2 V h c G 9 u U G l j a 3 V w U m V j a X B l L 0 F 1 d G 9 S Z W 1 v d m V k Q 2 9 s d W 1 u c z E u e 2 1 h e F N 0 Y W N r I C 0 g U 3 l z d G V t L k l u d D M y L D E z f S Z x d W 9 0 O y w m c X V v d D t T Z W N 0 a W 9 u M S 9 X Z W F w b 2 5 Q a W N r d X B S Z W N p c G U v Q X V 0 b 1 J l b W 9 2 Z W R D b 2 x 1 b W 5 z M S 5 7 Y n V p b G R D b 3 N 0 I C 0 g U 3 l z d G V t L k l u d D M y L D E 0 f S Z x d W 9 0 O y w m c X V v d D t T Z W N 0 a W 9 u M S 9 X Z W F w b 2 5 Q a W N r d X B S Z W N p c G U v Q X V 0 b 1 J l b W 9 2 Z W R D b 2 x 1 b W 5 z M S 5 7 d G l t Z V R v Q n V p b G Q g L S B T e X N 0 Z W 0 u U 2 l u Z 2 x l L D E 1 f S Z x d W 9 0 O y w m c X V v d D t T Z W N 0 a W 9 u M S 9 X Z W F w b 2 5 Q a W N r d X B S Z W N p c G U v Q X V 0 b 1 J l b W 9 2 Z W R D b 2 x 1 b W 5 z M S 5 7 d W 5 p c X V l S U Q g L S B T e X N 0 Z W 0 u U 3 R y a W 5 n L D E 2 f S Z x d W 9 0 O y w m c X V v d D t T Z W N 0 a W 9 u M S 9 X Z W F w b 2 5 Q a W N r d X B S Z W N p c G U v Q X V 0 b 1 J l b W 9 2 Z W R D b 2 x 1 b W 5 z M S 5 7 Q 2 9 s d W 1 u M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l Y X B v b l B p Y 2 t 1 c F J l Y 2 l w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F w b 2 5 Q a W N r d X B S Z W N p c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c G 9 u U G l j a 3 V w U m V j a X B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t b 3 V y U G l j a 3 V w U m V j a X B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Q x Y W Q y Z T U t Z j R h Z i 0 0 Y z c w L W E 1 N G I t Y W Z k N D Q y M W Q 4 N 2 I 5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c m 1 v d X J Q a W N r d X B S Z W N p c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N l Q w O D o x O T o x O S 4 5 M z A w N j I 4 W i I g L z 4 8 R W 5 0 c n k g V H l w Z T 0 i R m l s b E N v b H V t b l R 5 c G V z I i B W Y W x 1 Z T 0 i c 0 J n T U d B d 1 l H Q X d V R E F R R U R B U U 1 E Q X d Z R y I g L z 4 8 R W 5 0 c n k g V H l w Z T 0 i R m l s b E N v b H V t b k 5 h b W V z I i B W Y W x 1 Z T 0 i c 1 s m c X V v d D t D b G F z c y Z x d W 9 0 O y w m c X V v d D t J b n N 0 Y W 5 j Z U l E J n F 1 b 3 Q 7 L C Z x d W 9 0 O y B Q Y X R o J n F 1 b 3 Q 7 L C Z x d W 9 0 O 2 1 f S W 5 2 Z W 5 0 b 3 J 5 S U Q g L S B T e X N 0 Z W 0 u S W 5 0 M z I m c X V v d D s s J n F 1 b 3 Q 7 Z G l z c G x h e U 5 h b W U g L S B T e X N 0 Z W 0 u U 3 R y a W 5 n J n F 1 b 3 Q 7 L C Z x d W 9 0 O 2 R l c 2 N y a X B 0 a W 9 u I C 0 g U 3 l z d G V t L l N 0 c m l u Z y Z x d W 9 0 O y w m c X V v d D t s Z X Z l b C A t I F N 5 c 3 R l b S 5 J b n Q z M i Z x d W 9 0 O y w m c X V v d D t i Y X N l V 2 V p Z 2 h 0 I C 0 g U 3 l z d G V t L l N p b m d s Z S Z x d W 9 0 O y w m c X V v d D t i d X l D b 3 N 0 I C 0 g U 3 l z d G V t L k l u d D M y J n F 1 b 3 Q 7 L C Z x d W 9 0 O 2 l z U G 9 3 Z X J V c C A t I F N 5 c 3 R l b S 5 C b 2 9 s Z W F u J n F 1 b 3 Q 7 L C Z x d W 9 0 O 2 l z Q 2 9 u c 3 V t Y W J s Z S A t I F N 5 c 3 R l b S 5 C b 2 9 s Z W F u J n F 1 b 3 Q 7 L C Z x d W 9 0 O 2 N v b 2 x k b 3 d u I C 0 g U 3 l z d G V t L l N p b m d s Z S Z x d W 9 0 O y w m c X V v d D t p c 1 N 0 Y W N r Y W J s Z S A t I F N 5 c 3 R l b S 5 C b 2 9 s Z W F u J n F 1 b 3 Q 7 L C Z x d W 9 0 O 2 1 h e F N 0 Y W N r I C 0 g U 3 l z d G V t L k l u d D M y J n F 1 b 3 Q 7 L C Z x d W 9 0 O 2 J 1 a W x k Q 2 9 z d C A t I F N 5 c 3 R l b S 5 J b n Q z M i Z x d W 9 0 O y w m c X V v d D t 0 a W 1 l V G 9 C d W l s Z C A t I F N 5 c 3 R l b S 5 T a W 5 n b G U m c X V v d D s s J n F 1 b 3 Q 7 d W 5 p c X V l S U Q g L S B T e X N 0 Z W 0 u U 3 R y a W 5 n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J t b 3 V y U G l j a 3 V w U m V j a X B l L 0 F 1 d G 9 S Z W 1 v d m V k Q 2 9 s d W 1 u c z E u e 0 N s Y X N z L D B 9 J n F 1 b 3 Q 7 L C Z x d W 9 0 O 1 N l Y 3 R p b 2 4 x L 0 F y b W 9 1 c l B p Y 2 t 1 c F J l Y 2 l w Z S 9 B d X R v U m V t b 3 Z l Z E N v b H V t b n M x L n t J b n N 0 Y W 5 j Z U l E L D F 9 J n F 1 b 3 Q 7 L C Z x d W 9 0 O 1 N l Y 3 R p b 2 4 x L 0 F y b W 9 1 c l B p Y 2 t 1 c F J l Y 2 l w Z S 9 B d X R v U m V t b 3 Z l Z E N v b H V t b n M x L n s g U G F 0 a C w y f S Z x d W 9 0 O y w m c X V v d D t T Z W N 0 a W 9 u M S 9 B c m 1 v d X J Q a W N r d X B S Z W N p c G U v Q X V 0 b 1 J l b W 9 2 Z W R D b 2 x 1 b W 5 z M S 5 7 b V 9 J b n Z l b n R v c n l J R C A t I F N 5 c 3 R l b S 5 J b n Q z M i w z f S Z x d W 9 0 O y w m c X V v d D t T Z W N 0 a W 9 u M S 9 B c m 1 v d X J Q a W N r d X B S Z W N p c G U v Q X V 0 b 1 J l b W 9 2 Z W R D b 2 x 1 b W 5 z M S 5 7 Z G l z c G x h e U 5 h b W U g L S B T e X N 0 Z W 0 u U 3 R y a W 5 n L D R 9 J n F 1 b 3 Q 7 L C Z x d W 9 0 O 1 N l Y 3 R p b 2 4 x L 0 F y b W 9 1 c l B p Y 2 t 1 c F J l Y 2 l w Z S 9 B d X R v U m V t b 3 Z l Z E N v b H V t b n M x L n t k Z X N j c m l w d G l v b i A t I F N 5 c 3 R l b S 5 T d H J p b m c s N X 0 m c X V v d D s s J n F 1 b 3 Q 7 U 2 V j d G l v b j E v Q X J t b 3 V y U G l j a 3 V w U m V j a X B l L 0 F 1 d G 9 S Z W 1 v d m V k Q 2 9 s d W 1 u c z E u e 2 x l d m V s I C 0 g U 3 l z d G V t L k l u d D M y L D Z 9 J n F 1 b 3 Q 7 L C Z x d W 9 0 O 1 N l Y 3 R p b 2 4 x L 0 F y b W 9 1 c l B p Y 2 t 1 c F J l Y 2 l w Z S 9 B d X R v U m V t b 3 Z l Z E N v b H V t b n M x L n t i Y X N l V 2 V p Z 2 h 0 I C 0 g U 3 l z d G V t L l N p b m d s Z S w 3 f S Z x d W 9 0 O y w m c X V v d D t T Z W N 0 a W 9 u M S 9 B c m 1 v d X J Q a W N r d X B S Z W N p c G U v Q X V 0 b 1 J l b W 9 2 Z W R D b 2 x 1 b W 5 z M S 5 7 Y n V 5 Q 2 9 z d C A t I F N 5 c 3 R l b S 5 J b n Q z M i w 4 f S Z x d W 9 0 O y w m c X V v d D t T Z W N 0 a W 9 u M S 9 B c m 1 v d X J Q a W N r d X B S Z W N p c G U v Q X V 0 b 1 J l b W 9 2 Z W R D b 2 x 1 b W 5 z M S 5 7 a X N Q b 3 d l c l V w I C 0 g U 3 l z d G V t L k J v b 2 x l Y W 4 s O X 0 m c X V v d D s s J n F 1 b 3 Q 7 U 2 V j d G l v b j E v Q X J t b 3 V y U G l j a 3 V w U m V j a X B l L 0 F 1 d G 9 S Z W 1 v d m V k Q 2 9 s d W 1 u c z E u e 2 l z Q 2 9 u c 3 V t Y W J s Z S A t I F N 5 c 3 R l b S 5 C b 2 9 s Z W F u L D E w f S Z x d W 9 0 O y w m c X V v d D t T Z W N 0 a W 9 u M S 9 B c m 1 v d X J Q a W N r d X B S Z W N p c G U v Q X V 0 b 1 J l b W 9 2 Z W R D b 2 x 1 b W 5 z M S 5 7 Y 2 9 v b G R v d 2 4 g L S B T e X N 0 Z W 0 u U 2 l u Z 2 x l L D E x f S Z x d W 9 0 O y w m c X V v d D t T Z W N 0 a W 9 u M S 9 B c m 1 v d X J Q a W N r d X B S Z W N p c G U v Q X V 0 b 1 J l b W 9 2 Z W R D b 2 x 1 b W 5 z M S 5 7 a X N T d G F j a 2 F i b G U g L S B T e X N 0 Z W 0 u Q m 9 v b G V h b i w x M n 0 m c X V v d D s s J n F 1 b 3 Q 7 U 2 V j d G l v b j E v Q X J t b 3 V y U G l j a 3 V w U m V j a X B l L 0 F 1 d G 9 S Z W 1 v d m V k Q 2 9 s d W 1 u c z E u e 2 1 h e F N 0 Y W N r I C 0 g U 3 l z d G V t L k l u d D M y L D E z f S Z x d W 9 0 O y w m c X V v d D t T Z W N 0 a W 9 u M S 9 B c m 1 v d X J Q a W N r d X B S Z W N p c G U v Q X V 0 b 1 J l b W 9 2 Z W R D b 2 x 1 b W 5 z M S 5 7 Y n V p b G R D b 3 N 0 I C 0 g U 3 l z d G V t L k l u d D M y L D E 0 f S Z x d W 9 0 O y w m c X V v d D t T Z W N 0 a W 9 u M S 9 B c m 1 v d X J Q a W N r d X B S Z W N p c G U v Q X V 0 b 1 J l b W 9 2 Z W R D b 2 x 1 b W 5 z M S 5 7 d G l t Z V R v Q n V p b G Q g L S B T e X N 0 Z W 0 u U 2 l u Z 2 x l L D E 1 f S Z x d W 9 0 O y w m c X V v d D t T Z W N 0 a W 9 u M S 9 B c m 1 v d X J Q a W N r d X B S Z W N p c G U v Q X V 0 b 1 J l b W 9 2 Z W R D b 2 x 1 b W 5 z M S 5 7 d W 5 p c X V l S U Q g L S B T e X N 0 Z W 0 u U 3 R y a W 5 n L D E 2 f S Z x d W 9 0 O y w m c X V v d D t T Z W N 0 a W 9 u M S 9 B c m 1 v d X J Q a W N r d X B S Z W N p c G U v Q X V 0 b 1 J l b W 9 2 Z W R D b 2 x 1 b W 5 z M S 5 7 Q 2 9 s d W 1 u M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F y b W 9 1 c l B p Y 2 t 1 c F J l Y 2 l w Z S 9 B d X R v U m V t b 3 Z l Z E N v b H V t b n M x L n t D b G F z c y w w f S Z x d W 9 0 O y w m c X V v d D t T Z W N 0 a W 9 u M S 9 B c m 1 v d X J Q a W N r d X B S Z W N p c G U v Q X V 0 b 1 J l b W 9 2 Z W R D b 2 x 1 b W 5 z M S 5 7 S W 5 z d G F u Y 2 V J R C w x f S Z x d W 9 0 O y w m c X V v d D t T Z W N 0 a W 9 u M S 9 B c m 1 v d X J Q a W N r d X B S Z W N p c G U v Q X V 0 b 1 J l b W 9 2 Z W R D b 2 x 1 b W 5 z M S 5 7 I F B h d G g s M n 0 m c X V v d D s s J n F 1 b 3 Q 7 U 2 V j d G l v b j E v Q X J t b 3 V y U G l j a 3 V w U m V j a X B l L 0 F 1 d G 9 S Z W 1 v d m V k Q 2 9 s d W 1 u c z E u e 2 1 f S W 5 2 Z W 5 0 b 3 J 5 S U Q g L S B T e X N 0 Z W 0 u S W 5 0 M z I s M 3 0 m c X V v d D s s J n F 1 b 3 Q 7 U 2 V j d G l v b j E v Q X J t b 3 V y U G l j a 3 V w U m V j a X B l L 0 F 1 d G 9 S Z W 1 v d m V k Q 2 9 s d W 1 u c z E u e 2 R p c 3 B s Y X l O Y W 1 l I C 0 g U 3 l z d G V t L l N 0 c m l u Z y w 0 f S Z x d W 9 0 O y w m c X V v d D t T Z W N 0 a W 9 u M S 9 B c m 1 v d X J Q a W N r d X B S Z W N p c G U v Q X V 0 b 1 J l b W 9 2 Z W R D b 2 x 1 b W 5 z M S 5 7 Z G V z Y 3 J p c H R p b 2 4 g L S B T e X N 0 Z W 0 u U 3 R y a W 5 n L D V 9 J n F 1 b 3 Q 7 L C Z x d W 9 0 O 1 N l Y 3 R p b 2 4 x L 0 F y b W 9 1 c l B p Y 2 t 1 c F J l Y 2 l w Z S 9 B d X R v U m V t b 3 Z l Z E N v b H V t b n M x L n t s Z X Z l b C A t I F N 5 c 3 R l b S 5 J b n Q z M i w 2 f S Z x d W 9 0 O y w m c X V v d D t T Z W N 0 a W 9 u M S 9 B c m 1 v d X J Q a W N r d X B S Z W N p c G U v Q X V 0 b 1 J l b W 9 2 Z W R D b 2 x 1 b W 5 z M S 5 7 Y m F z Z V d l a W d o d C A t I F N 5 c 3 R l b S 5 T a W 5 n b G U s N 3 0 m c X V v d D s s J n F 1 b 3 Q 7 U 2 V j d G l v b j E v Q X J t b 3 V y U G l j a 3 V w U m V j a X B l L 0 F 1 d G 9 S Z W 1 v d m V k Q 2 9 s d W 1 u c z E u e 2 J 1 e U N v c 3 Q g L S B T e X N 0 Z W 0 u S W 5 0 M z I s O H 0 m c X V v d D s s J n F 1 b 3 Q 7 U 2 V j d G l v b j E v Q X J t b 3 V y U G l j a 3 V w U m V j a X B l L 0 F 1 d G 9 S Z W 1 v d m V k Q 2 9 s d W 1 u c z E u e 2 l z U G 9 3 Z X J V c C A t I F N 5 c 3 R l b S 5 C b 2 9 s Z W F u L D l 9 J n F 1 b 3 Q 7 L C Z x d W 9 0 O 1 N l Y 3 R p b 2 4 x L 0 F y b W 9 1 c l B p Y 2 t 1 c F J l Y 2 l w Z S 9 B d X R v U m V t b 3 Z l Z E N v b H V t b n M x L n t p c 0 N v b n N 1 b W F i b G U g L S B T e X N 0 Z W 0 u Q m 9 v b G V h b i w x M H 0 m c X V v d D s s J n F 1 b 3 Q 7 U 2 V j d G l v b j E v Q X J t b 3 V y U G l j a 3 V w U m V j a X B l L 0 F 1 d G 9 S Z W 1 v d m V k Q 2 9 s d W 1 u c z E u e 2 N v b 2 x k b 3 d u I C 0 g U 3 l z d G V t L l N p b m d s Z S w x M X 0 m c X V v d D s s J n F 1 b 3 Q 7 U 2 V j d G l v b j E v Q X J t b 3 V y U G l j a 3 V w U m V j a X B l L 0 F 1 d G 9 S Z W 1 v d m V k Q 2 9 s d W 1 u c z E u e 2 l z U 3 R h Y 2 t h Y m x l I C 0 g U 3 l z d G V t L k J v b 2 x l Y W 4 s M T J 9 J n F 1 b 3 Q 7 L C Z x d W 9 0 O 1 N l Y 3 R p b 2 4 x L 0 F y b W 9 1 c l B p Y 2 t 1 c F J l Y 2 l w Z S 9 B d X R v U m V t b 3 Z l Z E N v b H V t b n M x L n t t Y X h T d G F j a y A t I F N 5 c 3 R l b S 5 J b n Q z M i w x M 3 0 m c X V v d D s s J n F 1 b 3 Q 7 U 2 V j d G l v b j E v Q X J t b 3 V y U G l j a 3 V w U m V j a X B l L 0 F 1 d G 9 S Z W 1 v d m V k Q 2 9 s d W 1 u c z E u e 2 J 1 a W x k Q 2 9 z d C A t I F N 5 c 3 R l b S 5 J b n Q z M i w x N H 0 m c X V v d D s s J n F 1 b 3 Q 7 U 2 V j d G l v b j E v Q X J t b 3 V y U G l j a 3 V w U m V j a X B l L 0 F 1 d G 9 S Z W 1 v d m V k Q 2 9 s d W 1 u c z E u e 3 R p b W V U b 0 J 1 a W x k I C 0 g U 3 l z d G V t L l N p b m d s Z S w x N X 0 m c X V v d D s s J n F 1 b 3 Q 7 U 2 V j d G l v b j E v Q X J t b 3 V y U G l j a 3 V w U m V j a X B l L 0 F 1 d G 9 S Z W 1 v d m V k Q 2 9 s d W 1 u c z E u e 3 V u a X F 1 Z U l E I C 0 g U 3 l z d G V t L l N 0 c m l u Z y w x N n 0 m c X V v d D s s J n F 1 b 3 Q 7 U 2 V j d G l v b j E v Q X J t b 3 V y U G l j a 3 V w U m V j a X B l L 0 F 1 d G 9 S Z W 1 v d m V k Q 2 9 s d W 1 u c z E u e 0 N v b H V t b j E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m 1 v d X J Q a W N r d X B S Z W N p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t b 3 V y U G l j a 3 V w U m V j a X B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b W 9 1 c l B p Y 2 t 1 c F J l Y 2 l w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W x 0 a F B p Y 2 t 1 c F J l Y 2 l w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z O W Z k N D U y L W Y 1 Y j I t N G M 4 N i 0 5 N T I 2 L T Q w Y T V m Y j M z Y 2 Y 5 Y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G V h b H R o U G l j a 3 V w U m V j a X B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Z U M D g 6 M T k 6 M j E u M D Y y M T k 2 M F o i I C 8 + P E V u d H J 5 I F R 5 c G U 9 I k Z p b G x D b 2 x 1 b W 5 U e X B l c y I g V m F s d W U 9 I n N C Z 0 1 H Q m d Z R E J R T U J B U U 1 C Q X d N R E J n W T 0 i I C 8 + P E V u d H J 5 I F R 5 c G U 9 I k Z p b G x D b 2 x 1 b W 5 O Y W 1 l c y I g V m F s d W U 9 I n N b J n F 1 b 3 Q 7 Q 2 x h c 3 M m c X V v d D s s J n F 1 b 3 Q 7 S W 5 z d G F u Y 2 V J R C Z x d W 9 0 O y w m c X V v d D s g U G F 0 a C Z x d W 9 0 O y w m c X V v d D t k a X N w b G F 5 T m F t Z S A t I F N 5 c 3 R l b S 5 T d H J p b m c m c X V v d D s s J n F 1 b 3 Q 7 Z G V z Y 3 J p c H R p b 2 4 g L S B T e X N 0 Z W 0 u U 3 R y a W 5 n J n F 1 b 3 Q 7 L C Z x d W 9 0 O 2 x l d m V s I C 0 g U 3 l z d G V t L k l u d D M y J n F 1 b 3 Q 7 L C Z x d W 9 0 O 2 J h c 2 V X Z W l n a H Q g L S B T e X N 0 Z W 0 u U 2 l u Z 2 x l J n F 1 b 3 Q 7 L C Z x d W 9 0 O 2 J 1 e U N v c 3 Q g L S B T e X N 0 Z W 0 u S W 5 0 M z I m c X V v d D s s J n F 1 b 3 Q 7 a X N Q b 3 d l c l V w I C 0 g U 3 l z d G V t L k J v b 2 x l Y W 4 m c X V v d D s s J n F 1 b 3 Q 7 a X N D b 2 5 z d W 1 h Y m x l I C 0 g U 3 l z d G V t L k J v b 2 x l Y W 4 m c X V v d D s s J n F 1 b 3 Q 7 Y 2 9 v b G R v d 2 4 g L S B T e X N 0 Z W 0 u U 2 l u Z 2 x l J n F 1 b 3 Q 7 L C Z x d W 9 0 O 2 l z U 3 R h Y 2 t h Y m x l I C 0 g U 3 l z d G V t L k J v b 2 x l Y W 4 m c X V v d D s s J n F 1 b 3 Q 7 b W F 4 U 3 R h Y 2 s g L S B T e X N 0 Z W 0 u S W 5 0 M z I m c X V v d D s s J n F 1 b 3 Q 7 Y n V p b G R D b 3 N 0 I C 0 g U 3 l z d G V t L k l u d D M y J n F 1 b 3 Q 7 L C Z x d W 9 0 O 3 R p b W V U b 0 J 1 a W x k I C 0 g U 3 l z d G V t L l N p b m d s Z S Z x d W 9 0 O y w m c X V v d D t 1 b m l x d W V J R C A t I F N 5 c 3 R l b S 5 T d H J p b m c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F s d G h Q a W N r d X B S Z W N p c G U v Q X V 0 b 1 J l b W 9 2 Z W R D b 2 x 1 b W 5 z M S 5 7 Q 2 x h c 3 M s M H 0 m c X V v d D s s J n F 1 b 3 Q 7 U 2 V j d G l v b j E v S G V h b H R o U G l j a 3 V w U m V j a X B l L 0 F 1 d G 9 S Z W 1 v d m V k Q 2 9 s d W 1 u c z E u e 0 l u c 3 R h b m N l S U Q s M X 0 m c X V v d D s s J n F 1 b 3 Q 7 U 2 V j d G l v b j E v S G V h b H R o U G l j a 3 V w U m V j a X B l L 0 F 1 d G 9 S Z W 1 v d m V k Q 2 9 s d W 1 u c z E u e y B Q Y X R o L D J 9 J n F 1 b 3 Q 7 L C Z x d W 9 0 O 1 N l Y 3 R p b 2 4 x L 0 h l Y W x 0 a F B p Y 2 t 1 c F J l Y 2 l w Z S 9 B d X R v U m V t b 3 Z l Z E N v b H V t b n M x L n t k a X N w b G F 5 T m F t Z S A t I F N 5 c 3 R l b S 5 T d H J p b m c s M 3 0 m c X V v d D s s J n F 1 b 3 Q 7 U 2 V j d G l v b j E v S G V h b H R o U G l j a 3 V w U m V j a X B l L 0 F 1 d G 9 S Z W 1 v d m V k Q 2 9 s d W 1 u c z E u e 2 R l c 2 N y a X B 0 a W 9 u I C 0 g U 3 l z d G V t L l N 0 c m l u Z y w 0 f S Z x d W 9 0 O y w m c X V v d D t T Z W N 0 a W 9 u M S 9 I Z W F s d G h Q a W N r d X B S Z W N p c G U v Q X V 0 b 1 J l b W 9 2 Z W R D b 2 x 1 b W 5 z M S 5 7 b G V 2 Z W w g L S B T e X N 0 Z W 0 u S W 5 0 M z I s N X 0 m c X V v d D s s J n F 1 b 3 Q 7 U 2 V j d G l v b j E v S G V h b H R o U G l j a 3 V w U m V j a X B l L 0 F 1 d G 9 S Z W 1 v d m V k Q 2 9 s d W 1 u c z E u e 2 J h c 2 V X Z W l n a H Q g L S B T e X N 0 Z W 0 u U 2 l u Z 2 x l L D Z 9 J n F 1 b 3 Q 7 L C Z x d W 9 0 O 1 N l Y 3 R p b 2 4 x L 0 h l Y W x 0 a F B p Y 2 t 1 c F J l Y 2 l w Z S 9 B d X R v U m V t b 3 Z l Z E N v b H V t b n M x L n t i d X l D b 3 N 0 I C 0 g U 3 l z d G V t L k l u d D M y L D d 9 J n F 1 b 3 Q 7 L C Z x d W 9 0 O 1 N l Y 3 R p b 2 4 x L 0 h l Y W x 0 a F B p Y 2 t 1 c F J l Y 2 l w Z S 9 B d X R v U m V t b 3 Z l Z E N v b H V t b n M x L n t p c 1 B v d 2 V y V X A g L S B T e X N 0 Z W 0 u Q m 9 v b G V h b i w 4 f S Z x d W 9 0 O y w m c X V v d D t T Z W N 0 a W 9 u M S 9 I Z W F s d G h Q a W N r d X B S Z W N p c G U v Q X V 0 b 1 J l b W 9 2 Z W R D b 2 x 1 b W 5 z M S 5 7 a X N D b 2 5 z d W 1 h Y m x l I C 0 g U 3 l z d G V t L k J v b 2 x l Y W 4 s O X 0 m c X V v d D s s J n F 1 b 3 Q 7 U 2 V j d G l v b j E v S G V h b H R o U G l j a 3 V w U m V j a X B l L 0 F 1 d G 9 S Z W 1 v d m V k Q 2 9 s d W 1 u c z E u e 2 N v b 2 x k b 3 d u I C 0 g U 3 l z d G V t L l N p b m d s Z S w x M H 0 m c X V v d D s s J n F 1 b 3 Q 7 U 2 V j d G l v b j E v S G V h b H R o U G l j a 3 V w U m V j a X B l L 0 F 1 d G 9 S Z W 1 v d m V k Q 2 9 s d W 1 u c z E u e 2 l z U 3 R h Y 2 t h Y m x l I C 0 g U 3 l z d G V t L k J v b 2 x l Y W 4 s M T F 9 J n F 1 b 3 Q 7 L C Z x d W 9 0 O 1 N l Y 3 R p b 2 4 x L 0 h l Y W x 0 a F B p Y 2 t 1 c F J l Y 2 l w Z S 9 B d X R v U m V t b 3 Z l Z E N v b H V t b n M x L n t t Y X h T d G F j a y A t I F N 5 c 3 R l b S 5 J b n Q z M i w x M n 0 m c X V v d D s s J n F 1 b 3 Q 7 U 2 V j d G l v b j E v S G V h b H R o U G l j a 3 V w U m V j a X B l L 0 F 1 d G 9 S Z W 1 v d m V k Q 2 9 s d W 1 u c z E u e 2 J 1 a W x k Q 2 9 z d C A t I F N 5 c 3 R l b S 5 J b n Q z M i w x M 3 0 m c X V v d D s s J n F 1 b 3 Q 7 U 2 V j d G l v b j E v S G V h b H R o U G l j a 3 V w U m V j a X B l L 0 F 1 d G 9 S Z W 1 v d m V k Q 2 9 s d W 1 u c z E u e 3 R p b W V U b 0 J 1 a W x k I C 0 g U 3 l z d G V t L l N p b m d s Z S w x N H 0 m c X V v d D s s J n F 1 b 3 Q 7 U 2 V j d G l v b j E v S G V h b H R o U G l j a 3 V w U m V j a X B l L 0 F 1 d G 9 S Z W 1 v d m V k Q 2 9 s d W 1 u c z E u e 3 V u a X F 1 Z U l E I C 0 g U 3 l z d G V t L l N 0 c m l u Z y w x N X 0 m c X V v d D s s J n F 1 b 3 Q 7 U 2 V j d G l v b j E v S G V h b H R o U G l j a 3 V w U m V j a X B l L 0 F 1 d G 9 S Z W 1 v d m V k Q 2 9 s d W 1 u c z E u e 0 N v b H V t b j E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I Z W F s d G h Q a W N r d X B S Z W N p c G U v Q X V 0 b 1 J l b W 9 2 Z W R D b 2 x 1 b W 5 z M S 5 7 Q 2 x h c 3 M s M H 0 m c X V v d D s s J n F 1 b 3 Q 7 U 2 V j d G l v b j E v S G V h b H R o U G l j a 3 V w U m V j a X B l L 0 F 1 d G 9 S Z W 1 v d m V k Q 2 9 s d W 1 u c z E u e 0 l u c 3 R h b m N l S U Q s M X 0 m c X V v d D s s J n F 1 b 3 Q 7 U 2 V j d G l v b j E v S G V h b H R o U G l j a 3 V w U m V j a X B l L 0 F 1 d G 9 S Z W 1 v d m V k Q 2 9 s d W 1 u c z E u e y B Q Y X R o L D J 9 J n F 1 b 3 Q 7 L C Z x d W 9 0 O 1 N l Y 3 R p b 2 4 x L 0 h l Y W x 0 a F B p Y 2 t 1 c F J l Y 2 l w Z S 9 B d X R v U m V t b 3 Z l Z E N v b H V t b n M x L n t k a X N w b G F 5 T m F t Z S A t I F N 5 c 3 R l b S 5 T d H J p b m c s M 3 0 m c X V v d D s s J n F 1 b 3 Q 7 U 2 V j d G l v b j E v S G V h b H R o U G l j a 3 V w U m V j a X B l L 0 F 1 d G 9 S Z W 1 v d m V k Q 2 9 s d W 1 u c z E u e 2 R l c 2 N y a X B 0 a W 9 u I C 0 g U 3 l z d G V t L l N 0 c m l u Z y w 0 f S Z x d W 9 0 O y w m c X V v d D t T Z W N 0 a W 9 u M S 9 I Z W F s d G h Q a W N r d X B S Z W N p c G U v Q X V 0 b 1 J l b W 9 2 Z W R D b 2 x 1 b W 5 z M S 5 7 b G V 2 Z W w g L S B T e X N 0 Z W 0 u S W 5 0 M z I s N X 0 m c X V v d D s s J n F 1 b 3 Q 7 U 2 V j d G l v b j E v S G V h b H R o U G l j a 3 V w U m V j a X B l L 0 F 1 d G 9 S Z W 1 v d m V k Q 2 9 s d W 1 u c z E u e 2 J h c 2 V X Z W l n a H Q g L S B T e X N 0 Z W 0 u U 2 l u Z 2 x l L D Z 9 J n F 1 b 3 Q 7 L C Z x d W 9 0 O 1 N l Y 3 R p b 2 4 x L 0 h l Y W x 0 a F B p Y 2 t 1 c F J l Y 2 l w Z S 9 B d X R v U m V t b 3 Z l Z E N v b H V t b n M x L n t i d X l D b 3 N 0 I C 0 g U 3 l z d G V t L k l u d D M y L D d 9 J n F 1 b 3 Q 7 L C Z x d W 9 0 O 1 N l Y 3 R p b 2 4 x L 0 h l Y W x 0 a F B p Y 2 t 1 c F J l Y 2 l w Z S 9 B d X R v U m V t b 3 Z l Z E N v b H V t b n M x L n t p c 1 B v d 2 V y V X A g L S B T e X N 0 Z W 0 u Q m 9 v b G V h b i w 4 f S Z x d W 9 0 O y w m c X V v d D t T Z W N 0 a W 9 u M S 9 I Z W F s d G h Q a W N r d X B S Z W N p c G U v Q X V 0 b 1 J l b W 9 2 Z W R D b 2 x 1 b W 5 z M S 5 7 a X N D b 2 5 z d W 1 h Y m x l I C 0 g U 3 l z d G V t L k J v b 2 x l Y W 4 s O X 0 m c X V v d D s s J n F 1 b 3 Q 7 U 2 V j d G l v b j E v S G V h b H R o U G l j a 3 V w U m V j a X B l L 0 F 1 d G 9 S Z W 1 v d m V k Q 2 9 s d W 1 u c z E u e 2 N v b 2 x k b 3 d u I C 0 g U 3 l z d G V t L l N p b m d s Z S w x M H 0 m c X V v d D s s J n F 1 b 3 Q 7 U 2 V j d G l v b j E v S G V h b H R o U G l j a 3 V w U m V j a X B l L 0 F 1 d G 9 S Z W 1 v d m V k Q 2 9 s d W 1 u c z E u e 2 l z U 3 R h Y 2 t h Y m x l I C 0 g U 3 l z d G V t L k J v b 2 x l Y W 4 s M T F 9 J n F 1 b 3 Q 7 L C Z x d W 9 0 O 1 N l Y 3 R p b 2 4 x L 0 h l Y W x 0 a F B p Y 2 t 1 c F J l Y 2 l w Z S 9 B d X R v U m V t b 3 Z l Z E N v b H V t b n M x L n t t Y X h T d G F j a y A t I F N 5 c 3 R l b S 5 J b n Q z M i w x M n 0 m c X V v d D s s J n F 1 b 3 Q 7 U 2 V j d G l v b j E v S G V h b H R o U G l j a 3 V w U m V j a X B l L 0 F 1 d G 9 S Z W 1 v d m V k Q 2 9 s d W 1 u c z E u e 2 J 1 a W x k Q 2 9 z d C A t I F N 5 c 3 R l b S 5 J b n Q z M i w x M 3 0 m c X V v d D s s J n F 1 b 3 Q 7 U 2 V j d G l v b j E v S G V h b H R o U G l j a 3 V w U m V j a X B l L 0 F 1 d G 9 S Z W 1 v d m V k Q 2 9 s d W 1 u c z E u e 3 R p b W V U b 0 J 1 a W x k I C 0 g U 3 l z d G V t L l N p b m d s Z S w x N H 0 m c X V v d D s s J n F 1 b 3 Q 7 U 2 V j d G l v b j E v S G V h b H R o U G l j a 3 V w U m V j a X B l L 0 F 1 d G 9 S Z W 1 v d m V k Q 2 9 s d W 1 u c z E u e 3 V u a X F 1 Z U l E I C 0 g U 3 l z d G V t L l N 0 c m l u Z y w x N X 0 m c X V v d D s s J n F 1 b 3 Q 7 U 2 V j d G l v b j E v S G V h b H R o U G l j a 3 V w U m V j a X B l L 0 F 1 d G 9 S Z W 1 v d m V k Q 2 9 s d W 1 u c z E u e 0 N v b H V t b j E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W F s d G h Q a W N r d X B S Z W N p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b H R o U G l j a 3 V w U m V j a X B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W x 0 a F B p Y 2 t 1 c F J l Y 2 l w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5 l d F N 0 Y X R S Z W N p c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N T V h Y 2 J h Z S 1 i Z T B l L T R i O T g t O T N h Z S 1 k Y z U 2 M W Y 0 M T A 2 M m U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1 h Z 2 5 l d F N 0 Y X R S Z W N p c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N l Q w O D o x O T o y M S 4 w O T Q 5 M T g 5 W i I g L z 4 8 R W 5 0 c n k g V H l w Z T 0 i R m l s b E N v b H V t b l R 5 c G V z I i B W Y W x 1 Z T 0 i c 0 J n T U d C U V V H Q m d N R k F 3 R U J B d 0 V E Q X d N R 0 J n P T 0 i I C 8 + P E V u d H J 5 I F R 5 c G U 9 I k Z p b G x D b 2 x 1 b W 5 O Y W 1 l c y I g V m F s d W U 9 I n N b J n F 1 b 3 Q 7 Q 2 x h c 3 M m c X V v d D s s J n F 1 b 3 Q 7 S W 5 z d G F u Y 2 V J R C Z x d W 9 0 O y w m c X V v d D s g U G F 0 a C Z x d W 9 0 O y w m c X V v d D t y Y W 5 n Z U 1 1 b H R p c G x p Z X I g L S B T e X N 0 Z W 0 u U 2 l u Z 2 x l J n F 1 b 3 Q 7 L C Z x d W 9 0 O 3 N 0 c m V u Z 3 R o T X V s d G l w b G l l c i A t I F N 5 c 3 R l b S 5 T a W 5 n b G U m c X V v d D s s J n F 1 b 3 Q 7 Z G l z c G x h e U 5 h b W U g L S B T e X N 0 Z W 0 u U 3 R y a W 5 n J n F 1 b 3 Q 7 L C Z x d W 9 0 O 2 R l c 2 N y a X B 0 a W 9 u I C 0 g U 3 l z d G V t L l N 0 c m l u Z y Z x d W 9 0 O y w m c X V v d D t s Z X Z l b C A t I F N 5 c 3 R l b S 5 J b n Q z M i Z x d W 9 0 O y w m c X V v d D t i Y X N l V 2 V p Z 2 h 0 I C 0 g U 3 l z d G V t L l N p b m d s Z S Z x d W 9 0 O y w m c X V v d D t i d X l D b 3 N 0 I C 0 g U 3 l z d G V t L k l u d D M y J n F 1 b 3 Q 7 L C Z x d W 9 0 O 2 l z U G 9 3 Z X J V c C A t I F N 5 c 3 R l b S 5 C b 2 9 s Z W F u J n F 1 b 3 Q 7 L C Z x d W 9 0 O 2 l z Q 2 9 u c 3 V t Y W J s Z S A t I F N 5 c 3 R l b S 5 C b 2 9 s Z W F u J n F 1 b 3 Q 7 L C Z x d W 9 0 O 2 N v b 2 x k b 3 d u I C 0 g U 3 l z d G V t L l N p b m d s Z S Z x d W 9 0 O y w m c X V v d D t p c 1 N 0 Y W N r Y W J s Z S A t I F N 5 c 3 R l b S 5 C b 2 9 s Z W F u J n F 1 b 3 Q 7 L C Z x d W 9 0 O 2 1 h e F N 0 Y W N r I C 0 g U 3 l z d G V t L k l u d D M y J n F 1 b 3 Q 7 L C Z x d W 9 0 O 2 J 1 a W x k Q 2 9 z d C A t I F N 5 c 3 R l b S 5 J b n Q z M i Z x d W 9 0 O y w m c X V v d D t 0 a W 1 l V G 9 C d W l s Z C A t I F N 5 c 3 R l b S 5 T a W 5 n b G U m c X V v d D s s J n F 1 b 3 Q 7 d W 5 p c X V l S U Q g L S B T e X N 0 Z W 0 u U 3 R y a W 5 n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n b m V 0 U 3 R h d F J l Y 2 l w Z S 9 B d X R v U m V t b 3 Z l Z E N v b H V t b n M x L n t D b G F z c y w w f S Z x d W 9 0 O y w m c X V v d D t T Z W N 0 a W 9 u M S 9 N Y W d u Z X R T d G F 0 U m V j a X B l L 0 F 1 d G 9 S Z W 1 v d m V k Q 2 9 s d W 1 u c z E u e 0 l u c 3 R h b m N l S U Q s M X 0 m c X V v d D s s J n F 1 b 3 Q 7 U 2 V j d G l v b j E v T W F n b m V 0 U 3 R h d F J l Y 2 l w Z S 9 B d X R v U m V t b 3 Z l Z E N v b H V t b n M x L n s g U G F 0 a C w y f S Z x d W 9 0 O y w m c X V v d D t T Z W N 0 a W 9 u M S 9 N Y W d u Z X R T d G F 0 U m V j a X B l L 0 F 1 d G 9 S Z W 1 v d m V k Q 2 9 s d W 1 u c z E u e 3 J h b m d l T X V s d G l w b G l l c i A t I F N 5 c 3 R l b S 5 T a W 5 n b G U s M 3 0 m c X V v d D s s J n F 1 b 3 Q 7 U 2 V j d G l v b j E v T W F n b m V 0 U 3 R h d F J l Y 2 l w Z S 9 B d X R v U m V t b 3 Z l Z E N v b H V t b n M x L n t z d H J l b m d 0 a E 1 1 b H R p c G x p Z X I g L S B T e X N 0 Z W 0 u U 2 l u Z 2 x l L D R 9 J n F 1 b 3 Q 7 L C Z x d W 9 0 O 1 N l Y 3 R p b 2 4 x L 0 1 h Z 2 5 l d F N 0 Y X R S Z W N p c G U v Q X V 0 b 1 J l b W 9 2 Z W R D b 2 x 1 b W 5 z M S 5 7 Z G l z c G x h e U 5 h b W U g L S B T e X N 0 Z W 0 u U 3 R y a W 5 n L D V 9 J n F 1 b 3 Q 7 L C Z x d W 9 0 O 1 N l Y 3 R p b 2 4 x L 0 1 h Z 2 5 l d F N 0 Y X R S Z W N p c G U v Q X V 0 b 1 J l b W 9 2 Z W R D b 2 x 1 b W 5 z M S 5 7 Z G V z Y 3 J p c H R p b 2 4 g L S B T e X N 0 Z W 0 u U 3 R y a W 5 n L D Z 9 J n F 1 b 3 Q 7 L C Z x d W 9 0 O 1 N l Y 3 R p b 2 4 x L 0 1 h Z 2 5 l d F N 0 Y X R S Z W N p c G U v Q X V 0 b 1 J l b W 9 2 Z W R D b 2 x 1 b W 5 z M S 5 7 b G V 2 Z W w g L S B T e X N 0 Z W 0 u S W 5 0 M z I s N 3 0 m c X V v d D s s J n F 1 b 3 Q 7 U 2 V j d G l v b j E v T W F n b m V 0 U 3 R h d F J l Y 2 l w Z S 9 B d X R v U m V t b 3 Z l Z E N v b H V t b n M x L n t i Y X N l V 2 V p Z 2 h 0 I C 0 g U 3 l z d G V t L l N p b m d s Z S w 4 f S Z x d W 9 0 O y w m c X V v d D t T Z W N 0 a W 9 u M S 9 N Y W d u Z X R T d G F 0 U m V j a X B l L 0 F 1 d G 9 S Z W 1 v d m V k Q 2 9 s d W 1 u c z E u e 2 J 1 e U N v c 3 Q g L S B T e X N 0 Z W 0 u S W 5 0 M z I s O X 0 m c X V v d D s s J n F 1 b 3 Q 7 U 2 V j d G l v b j E v T W F n b m V 0 U 3 R h d F J l Y 2 l w Z S 9 B d X R v U m V t b 3 Z l Z E N v b H V t b n M x L n t p c 1 B v d 2 V y V X A g L S B T e X N 0 Z W 0 u Q m 9 v b G V h b i w x M H 0 m c X V v d D s s J n F 1 b 3 Q 7 U 2 V j d G l v b j E v T W F n b m V 0 U 3 R h d F J l Y 2 l w Z S 9 B d X R v U m V t b 3 Z l Z E N v b H V t b n M x L n t p c 0 N v b n N 1 b W F i b G U g L S B T e X N 0 Z W 0 u Q m 9 v b G V h b i w x M X 0 m c X V v d D s s J n F 1 b 3 Q 7 U 2 V j d G l v b j E v T W F n b m V 0 U 3 R h d F J l Y 2 l w Z S 9 B d X R v U m V t b 3 Z l Z E N v b H V t b n M x L n t j b 2 9 s Z G 9 3 b i A t I F N 5 c 3 R l b S 5 T a W 5 n b G U s M T J 9 J n F 1 b 3 Q 7 L C Z x d W 9 0 O 1 N l Y 3 R p b 2 4 x L 0 1 h Z 2 5 l d F N 0 Y X R S Z W N p c G U v Q X V 0 b 1 J l b W 9 2 Z W R D b 2 x 1 b W 5 z M S 5 7 a X N T d G F j a 2 F i b G U g L S B T e X N 0 Z W 0 u Q m 9 v b G V h b i w x M 3 0 m c X V v d D s s J n F 1 b 3 Q 7 U 2 V j d G l v b j E v T W F n b m V 0 U 3 R h d F J l Y 2 l w Z S 9 B d X R v U m V t b 3 Z l Z E N v b H V t b n M x L n t t Y X h T d G F j a y A t I F N 5 c 3 R l b S 5 J b n Q z M i w x N H 0 m c X V v d D s s J n F 1 b 3 Q 7 U 2 V j d G l v b j E v T W F n b m V 0 U 3 R h d F J l Y 2 l w Z S 9 B d X R v U m V t b 3 Z l Z E N v b H V t b n M x L n t i d W l s Z E N v c 3 Q g L S B T e X N 0 Z W 0 u S W 5 0 M z I s M T V 9 J n F 1 b 3 Q 7 L C Z x d W 9 0 O 1 N l Y 3 R p b 2 4 x L 0 1 h Z 2 5 l d F N 0 Y X R S Z W N p c G U v Q X V 0 b 1 J l b W 9 2 Z W R D b 2 x 1 b W 5 z M S 5 7 d G l t Z V R v Q n V p b G Q g L S B T e X N 0 Z W 0 u U 2 l u Z 2 x l L D E 2 f S Z x d W 9 0 O y w m c X V v d D t T Z W N 0 a W 9 u M S 9 N Y W d u Z X R T d G F 0 U m V j a X B l L 0 F 1 d G 9 S Z W 1 v d m V k Q 2 9 s d W 1 u c z E u e 3 V u a X F 1 Z U l E I C 0 g U 3 l z d G V t L l N 0 c m l u Z y w x N 3 0 m c X V v d D s s J n F 1 b 3 Q 7 U 2 V j d G l v b j E v T W F n b m V 0 U 3 R h d F J l Y 2 l w Z S 9 B d X R v U m V t b 3 Z l Z E N v b H V t b n M x L n t D b 2 x 1 b W 4 x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T W F n b m V 0 U 3 R h d F J l Y 2 l w Z S 9 B d X R v U m V t b 3 Z l Z E N v b H V t b n M x L n t D b G F z c y w w f S Z x d W 9 0 O y w m c X V v d D t T Z W N 0 a W 9 u M S 9 N Y W d u Z X R T d G F 0 U m V j a X B l L 0 F 1 d G 9 S Z W 1 v d m V k Q 2 9 s d W 1 u c z E u e 0 l u c 3 R h b m N l S U Q s M X 0 m c X V v d D s s J n F 1 b 3 Q 7 U 2 V j d G l v b j E v T W F n b m V 0 U 3 R h d F J l Y 2 l w Z S 9 B d X R v U m V t b 3 Z l Z E N v b H V t b n M x L n s g U G F 0 a C w y f S Z x d W 9 0 O y w m c X V v d D t T Z W N 0 a W 9 u M S 9 N Y W d u Z X R T d G F 0 U m V j a X B l L 0 F 1 d G 9 S Z W 1 v d m V k Q 2 9 s d W 1 u c z E u e 3 J h b m d l T X V s d G l w b G l l c i A t I F N 5 c 3 R l b S 5 T a W 5 n b G U s M 3 0 m c X V v d D s s J n F 1 b 3 Q 7 U 2 V j d G l v b j E v T W F n b m V 0 U 3 R h d F J l Y 2 l w Z S 9 B d X R v U m V t b 3 Z l Z E N v b H V t b n M x L n t z d H J l b m d 0 a E 1 1 b H R p c G x p Z X I g L S B T e X N 0 Z W 0 u U 2 l u Z 2 x l L D R 9 J n F 1 b 3 Q 7 L C Z x d W 9 0 O 1 N l Y 3 R p b 2 4 x L 0 1 h Z 2 5 l d F N 0 Y X R S Z W N p c G U v Q X V 0 b 1 J l b W 9 2 Z W R D b 2 x 1 b W 5 z M S 5 7 Z G l z c G x h e U 5 h b W U g L S B T e X N 0 Z W 0 u U 3 R y a W 5 n L D V 9 J n F 1 b 3 Q 7 L C Z x d W 9 0 O 1 N l Y 3 R p b 2 4 x L 0 1 h Z 2 5 l d F N 0 Y X R S Z W N p c G U v Q X V 0 b 1 J l b W 9 2 Z W R D b 2 x 1 b W 5 z M S 5 7 Z G V z Y 3 J p c H R p b 2 4 g L S B T e X N 0 Z W 0 u U 3 R y a W 5 n L D Z 9 J n F 1 b 3 Q 7 L C Z x d W 9 0 O 1 N l Y 3 R p b 2 4 x L 0 1 h Z 2 5 l d F N 0 Y X R S Z W N p c G U v Q X V 0 b 1 J l b W 9 2 Z W R D b 2 x 1 b W 5 z M S 5 7 b G V 2 Z W w g L S B T e X N 0 Z W 0 u S W 5 0 M z I s N 3 0 m c X V v d D s s J n F 1 b 3 Q 7 U 2 V j d G l v b j E v T W F n b m V 0 U 3 R h d F J l Y 2 l w Z S 9 B d X R v U m V t b 3 Z l Z E N v b H V t b n M x L n t i Y X N l V 2 V p Z 2 h 0 I C 0 g U 3 l z d G V t L l N p b m d s Z S w 4 f S Z x d W 9 0 O y w m c X V v d D t T Z W N 0 a W 9 u M S 9 N Y W d u Z X R T d G F 0 U m V j a X B l L 0 F 1 d G 9 S Z W 1 v d m V k Q 2 9 s d W 1 u c z E u e 2 J 1 e U N v c 3 Q g L S B T e X N 0 Z W 0 u S W 5 0 M z I s O X 0 m c X V v d D s s J n F 1 b 3 Q 7 U 2 V j d G l v b j E v T W F n b m V 0 U 3 R h d F J l Y 2 l w Z S 9 B d X R v U m V t b 3 Z l Z E N v b H V t b n M x L n t p c 1 B v d 2 V y V X A g L S B T e X N 0 Z W 0 u Q m 9 v b G V h b i w x M H 0 m c X V v d D s s J n F 1 b 3 Q 7 U 2 V j d G l v b j E v T W F n b m V 0 U 3 R h d F J l Y 2 l w Z S 9 B d X R v U m V t b 3 Z l Z E N v b H V t b n M x L n t p c 0 N v b n N 1 b W F i b G U g L S B T e X N 0 Z W 0 u Q m 9 v b G V h b i w x M X 0 m c X V v d D s s J n F 1 b 3 Q 7 U 2 V j d G l v b j E v T W F n b m V 0 U 3 R h d F J l Y 2 l w Z S 9 B d X R v U m V t b 3 Z l Z E N v b H V t b n M x L n t j b 2 9 s Z G 9 3 b i A t I F N 5 c 3 R l b S 5 T a W 5 n b G U s M T J 9 J n F 1 b 3 Q 7 L C Z x d W 9 0 O 1 N l Y 3 R p b 2 4 x L 0 1 h Z 2 5 l d F N 0 Y X R S Z W N p c G U v Q X V 0 b 1 J l b W 9 2 Z W R D b 2 x 1 b W 5 z M S 5 7 a X N T d G F j a 2 F i b G U g L S B T e X N 0 Z W 0 u Q m 9 v b G V h b i w x M 3 0 m c X V v d D s s J n F 1 b 3 Q 7 U 2 V j d G l v b j E v T W F n b m V 0 U 3 R h d F J l Y 2 l w Z S 9 B d X R v U m V t b 3 Z l Z E N v b H V t b n M x L n t t Y X h T d G F j a y A t I F N 5 c 3 R l b S 5 J b n Q z M i w x N H 0 m c X V v d D s s J n F 1 b 3 Q 7 U 2 V j d G l v b j E v T W F n b m V 0 U 3 R h d F J l Y 2 l w Z S 9 B d X R v U m V t b 3 Z l Z E N v b H V t b n M x L n t i d W l s Z E N v c 3 Q g L S B T e X N 0 Z W 0 u S W 5 0 M z I s M T V 9 J n F 1 b 3 Q 7 L C Z x d W 9 0 O 1 N l Y 3 R p b 2 4 x L 0 1 h Z 2 5 l d F N 0 Y X R S Z W N p c G U v Q X V 0 b 1 J l b W 9 2 Z W R D b 2 x 1 b W 5 z M S 5 7 d G l t Z V R v Q n V p b G Q g L S B T e X N 0 Z W 0 u U 2 l u Z 2 x l L D E 2 f S Z x d W 9 0 O y w m c X V v d D t T Z W N 0 a W 9 u M S 9 N Y W d u Z X R T d G F 0 U m V j a X B l L 0 F 1 d G 9 S Z W 1 v d m V k Q 2 9 s d W 1 u c z E u e 3 V u a X F 1 Z U l E I C 0 g U 3 l z d G V t L l N 0 c m l u Z y w x N 3 0 m c X V v d D s s J n F 1 b 3 Q 7 U 2 V j d G l v b j E v T W F n b m V 0 U 3 R h d F J l Y 2 l w Z S 9 B d X R v U m V t b 3 Z l Z E N v b H V t b n M x L n t D b 2 x 1 b W 4 x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n b m V 0 U 3 R h d F J l Y 2 l w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u Z X R T d G F 0 U m V j a X B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5 l d F N 0 Y X R S Z W N p c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h I Z W F s d G h J b m N y Z W F z Z V J l Y 2 l w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3 M z l m N W Z m L T B i N j E t N D B h Z i 0 4 Y j k 0 L W E x M W M 1 N D I 0 N j A 4 O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W F 4 S G V h b H R o S W 5 j c m V h c 2 V S Z W N p c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N l Q w O D o x O T o y M S 4 w N z g 3 O T E y W i I g L z 4 8 R W 5 0 c n k g V H l w Z T 0 i R m l s b E N v b H V t b l R 5 c G V z I i B W Y W x 1 Z T 0 i c 0 J n T U d B d 1 l H Q X d V R E F R R U R B U U 1 E Q X d Z R y I g L z 4 8 R W 5 0 c n k g V H l w Z T 0 i R m l s b E N v b H V t b k 5 h b W V z I i B W Y W x 1 Z T 0 i c 1 s m c X V v d D t D b G F z c y Z x d W 9 0 O y w m c X V v d D t J b n N 0 Y W 5 j Z U l E J n F 1 b 3 Q 7 L C Z x d W 9 0 O y B Q Y X R o J n F 1 b 3 Q 7 L C Z x d W 9 0 O 0 F k Z G l 0 a W 9 u Y W x N Y X h I Z W F s d G g g L S B T e X N 0 Z W 0 u S W 5 0 M z I m c X V v d D s s J n F 1 b 3 Q 7 Z G l z c G x h e U 5 h b W U g L S B T e X N 0 Z W 0 u U 3 R y a W 5 n J n F 1 b 3 Q 7 L C Z x d W 9 0 O 2 R l c 2 N y a X B 0 a W 9 u I C 0 g U 3 l z d G V t L l N 0 c m l u Z y Z x d W 9 0 O y w m c X V v d D t s Z X Z l b C A t I F N 5 c 3 R l b S 5 J b n Q z M i Z x d W 9 0 O y w m c X V v d D t i Y X N l V 2 V p Z 2 h 0 I C 0 g U 3 l z d G V t L l N p b m d s Z S Z x d W 9 0 O y w m c X V v d D t i d X l D b 3 N 0 I C 0 g U 3 l z d G V t L k l u d D M y J n F 1 b 3 Q 7 L C Z x d W 9 0 O 2 l z U G 9 3 Z X J V c C A t I F N 5 c 3 R l b S 5 C b 2 9 s Z W F u J n F 1 b 3 Q 7 L C Z x d W 9 0 O 2 l z Q 2 9 u c 3 V t Y W J s Z S A t I F N 5 c 3 R l b S 5 C b 2 9 s Z W F u J n F 1 b 3 Q 7 L C Z x d W 9 0 O 2 N v b 2 x k b 3 d u I C 0 g U 3 l z d G V t L l N p b m d s Z S Z x d W 9 0 O y w m c X V v d D t p c 1 N 0 Y W N r Y W J s Z S A t I F N 5 c 3 R l b S 5 C b 2 9 s Z W F u J n F 1 b 3 Q 7 L C Z x d W 9 0 O 2 1 h e F N 0 Y W N r I C 0 g U 3 l z d G V t L k l u d D M y J n F 1 b 3 Q 7 L C Z x d W 9 0 O 2 J 1 a W x k Q 2 9 z d C A t I F N 5 c 3 R l b S 5 J b n Q z M i Z x d W 9 0 O y w m c X V v d D t 0 a W 1 l V G 9 C d W l s Z C A t I F N 5 c 3 R l b S 5 T a W 5 n b G U m c X V v d D s s J n F 1 b 3 Q 7 d W 5 p c X V l S U Q g L S B T e X N 0 Z W 0 u U 3 R y a W 5 n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4 S G V h b H R o S W 5 j c m V h c 2 V S Z W N p c G U v Q X V 0 b 1 J l b W 9 2 Z W R D b 2 x 1 b W 5 z M S 5 7 Q 2 x h c 3 M s M H 0 m c X V v d D s s J n F 1 b 3 Q 7 U 2 V j d G l v b j E v T W F 4 S G V h b H R o S W 5 j c m V h c 2 V S Z W N p c G U v Q X V 0 b 1 J l b W 9 2 Z W R D b 2 x 1 b W 5 z M S 5 7 S W 5 z d G F u Y 2 V J R C w x f S Z x d W 9 0 O y w m c X V v d D t T Z W N 0 a W 9 u M S 9 N Y X h I Z W F s d G h J b m N y Z W F z Z V J l Y 2 l w Z S 9 B d X R v U m V t b 3 Z l Z E N v b H V t b n M x L n s g U G F 0 a C w y f S Z x d W 9 0 O y w m c X V v d D t T Z W N 0 a W 9 u M S 9 N Y X h I Z W F s d G h J b m N y Z W F z Z V J l Y 2 l w Z S 9 B d X R v U m V t b 3 Z l Z E N v b H V t b n M x L n t B Z G R p d G l v b m F s T W F 4 S G V h b H R o I C 0 g U 3 l z d G V t L k l u d D M y L D N 9 J n F 1 b 3 Q 7 L C Z x d W 9 0 O 1 N l Y 3 R p b 2 4 x L 0 1 h e E h l Y W x 0 a E l u Y 3 J l Y X N l U m V j a X B l L 0 F 1 d G 9 S Z W 1 v d m V k Q 2 9 s d W 1 u c z E u e 2 R p c 3 B s Y X l O Y W 1 l I C 0 g U 3 l z d G V t L l N 0 c m l u Z y w 0 f S Z x d W 9 0 O y w m c X V v d D t T Z W N 0 a W 9 u M S 9 N Y X h I Z W F s d G h J b m N y Z W F z Z V J l Y 2 l w Z S 9 B d X R v U m V t b 3 Z l Z E N v b H V t b n M x L n t k Z X N j c m l w d G l v b i A t I F N 5 c 3 R l b S 5 T d H J p b m c s N X 0 m c X V v d D s s J n F 1 b 3 Q 7 U 2 V j d G l v b j E v T W F 4 S G V h b H R o S W 5 j c m V h c 2 V S Z W N p c G U v Q X V 0 b 1 J l b W 9 2 Z W R D b 2 x 1 b W 5 z M S 5 7 b G V 2 Z W w g L S B T e X N 0 Z W 0 u S W 5 0 M z I s N n 0 m c X V v d D s s J n F 1 b 3 Q 7 U 2 V j d G l v b j E v T W F 4 S G V h b H R o S W 5 j c m V h c 2 V S Z W N p c G U v Q X V 0 b 1 J l b W 9 2 Z W R D b 2 x 1 b W 5 z M S 5 7 Y m F z Z V d l a W d o d C A t I F N 5 c 3 R l b S 5 T a W 5 n b G U s N 3 0 m c X V v d D s s J n F 1 b 3 Q 7 U 2 V j d G l v b j E v T W F 4 S G V h b H R o S W 5 j c m V h c 2 V S Z W N p c G U v Q X V 0 b 1 J l b W 9 2 Z W R D b 2 x 1 b W 5 z M S 5 7 Y n V 5 Q 2 9 z d C A t I F N 5 c 3 R l b S 5 J b n Q z M i w 4 f S Z x d W 9 0 O y w m c X V v d D t T Z W N 0 a W 9 u M S 9 N Y X h I Z W F s d G h J b m N y Z W F z Z V J l Y 2 l w Z S 9 B d X R v U m V t b 3 Z l Z E N v b H V t b n M x L n t p c 1 B v d 2 V y V X A g L S B T e X N 0 Z W 0 u Q m 9 v b G V h b i w 5 f S Z x d W 9 0 O y w m c X V v d D t T Z W N 0 a W 9 u M S 9 N Y X h I Z W F s d G h J b m N y Z W F z Z V J l Y 2 l w Z S 9 B d X R v U m V t b 3 Z l Z E N v b H V t b n M x L n t p c 0 N v b n N 1 b W F i b G U g L S B T e X N 0 Z W 0 u Q m 9 v b G V h b i w x M H 0 m c X V v d D s s J n F 1 b 3 Q 7 U 2 V j d G l v b j E v T W F 4 S G V h b H R o S W 5 j c m V h c 2 V S Z W N p c G U v Q X V 0 b 1 J l b W 9 2 Z W R D b 2 x 1 b W 5 z M S 5 7 Y 2 9 v b G R v d 2 4 g L S B T e X N 0 Z W 0 u U 2 l u Z 2 x l L D E x f S Z x d W 9 0 O y w m c X V v d D t T Z W N 0 a W 9 u M S 9 N Y X h I Z W F s d G h J b m N y Z W F z Z V J l Y 2 l w Z S 9 B d X R v U m V t b 3 Z l Z E N v b H V t b n M x L n t p c 1 N 0 Y W N r Y W J s Z S A t I F N 5 c 3 R l b S 5 C b 2 9 s Z W F u L D E y f S Z x d W 9 0 O y w m c X V v d D t T Z W N 0 a W 9 u M S 9 N Y X h I Z W F s d G h J b m N y Z W F z Z V J l Y 2 l w Z S 9 B d X R v U m V t b 3 Z l Z E N v b H V t b n M x L n t t Y X h T d G F j a y A t I F N 5 c 3 R l b S 5 J b n Q z M i w x M 3 0 m c X V v d D s s J n F 1 b 3 Q 7 U 2 V j d G l v b j E v T W F 4 S G V h b H R o S W 5 j c m V h c 2 V S Z W N p c G U v Q X V 0 b 1 J l b W 9 2 Z W R D b 2 x 1 b W 5 z M S 5 7 Y n V p b G R D b 3 N 0 I C 0 g U 3 l z d G V t L k l u d D M y L D E 0 f S Z x d W 9 0 O y w m c X V v d D t T Z W N 0 a W 9 u M S 9 N Y X h I Z W F s d G h J b m N y Z W F z Z V J l Y 2 l w Z S 9 B d X R v U m V t b 3 Z l Z E N v b H V t b n M x L n t 0 a W 1 l V G 9 C d W l s Z C A t I F N 5 c 3 R l b S 5 T a W 5 n b G U s M T V 9 J n F 1 b 3 Q 7 L C Z x d W 9 0 O 1 N l Y 3 R p b 2 4 x L 0 1 h e E h l Y W x 0 a E l u Y 3 J l Y X N l U m V j a X B l L 0 F 1 d G 9 S Z W 1 v d m V k Q 2 9 s d W 1 u c z E u e 3 V u a X F 1 Z U l E I C 0 g U 3 l z d G V t L l N 0 c m l u Z y w x N n 0 m c X V v d D s s J n F 1 b 3 Q 7 U 2 V j d G l v b j E v T W F 4 S G V h b H R o S W 5 j c m V h c 2 V S Z W N p c G U v Q X V 0 b 1 J l b W 9 2 Z W R D b 2 x 1 b W 5 z M S 5 7 Q 2 9 s d W 1 u M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1 h e E h l Y W x 0 a E l u Y 3 J l Y X N l U m V j a X B l L 0 F 1 d G 9 S Z W 1 v d m V k Q 2 9 s d W 1 u c z E u e 0 N s Y X N z L D B 9 J n F 1 b 3 Q 7 L C Z x d W 9 0 O 1 N l Y 3 R p b 2 4 x L 0 1 h e E h l Y W x 0 a E l u Y 3 J l Y X N l U m V j a X B l L 0 F 1 d G 9 S Z W 1 v d m V k Q 2 9 s d W 1 u c z E u e 0 l u c 3 R h b m N l S U Q s M X 0 m c X V v d D s s J n F 1 b 3 Q 7 U 2 V j d G l v b j E v T W F 4 S G V h b H R o S W 5 j c m V h c 2 V S Z W N p c G U v Q X V 0 b 1 J l b W 9 2 Z W R D b 2 x 1 b W 5 z M S 5 7 I F B h d G g s M n 0 m c X V v d D s s J n F 1 b 3 Q 7 U 2 V j d G l v b j E v T W F 4 S G V h b H R o S W 5 j c m V h c 2 V S Z W N p c G U v Q X V 0 b 1 J l b W 9 2 Z W R D b 2 x 1 b W 5 z M S 5 7 Q W R k a X R p b 2 5 h b E 1 h e E h l Y W x 0 a C A t I F N 5 c 3 R l b S 5 J b n Q z M i w z f S Z x d W 9 0 O y w m c X V v d D t T Z W N 0 a W 9 u M S 9 N Y X h I Z W F s d G h J b m N y Z W F z Z V J l Y 2 l w Z S 9 B d X R v U m V t b 3 Z l Z E N v b H V t b n M x L n t k a X N w b G F 5 T m F t Z S A t I F N 5 c 3 R l b S 5 T d H J p b m c s N H 0 m c X V v d D s s J n F 1 b 3 Q 7 U 2 V j d G l v b j E v T W F 4 S G V h b H R o S W 5 j c m V h c 2 V S Z W N p c G U v Q X V 0 b 1 J l b W 9 2 Z W R D b 2 x 1 b W 5 z M S 5 7 Z G V z Y 3 J p c H R p b 2 4 g L S B T e X N 0 Z W 0 u U 3 R y a W 5 n L D V 9 J n F 1 b 3 Q 7 L C Z x d W 9 0 O 1 N l Y 3 R p b 2 4 x L 0 1 h e E h l Y W x 0 a E l u Y 3 J l Y X N l U m V j a X B l L 0 F 1 d G 9 S Z W 1 v d m V k Q 2 9 s d W 1 u c z E u e 2 x l d m V s I C 0 g U 3 l z d G V t L k l u d D M y L D Z 9 J n F 1 b 3 Q 7 L C Z x d W 9 0 O 1 N l Y 3 R p b 2 4 x L 0 1 h e E h l Y W x 0 a E l u Y 3 J l Y X N l U m V j a X B l L 0 F 1 d G 9 S Z W 1 v d m V k Q 2 9 s d W 1 u c z E u e 2 J h c 2 V X Z W l n a H Q g L S B T e X N 0 Z W 0 u U 2 l u Z 2 x l L D d 9 J n F 1 b 3 Q 7 L C Z x d W 9 0 O 1 N l Y 3 R p b 2 4 x L 0 1 h e E h l Y W x 0 a E l u Y 3 J l Y X N l U m V j a X B l L 0 F 1 d G 9 S Z W 1 v d m V k Q 2 9 s d W 1 u c z E u e 2 J 1 e U N v c 3 Q g L S B T e X N 0 Z W 0 u S W 5 0 M z I s O H 0 m c X V v d D s s J n F 1 b 3 Q 7 U 2 V j d G l v b j E v T W F 4 S G V h b H R o S W 5 j c m V h c 2 V S Z W N p c G U v Q X V 0 b 1 J l b W 9 2 Z W R D b 2 x 1 b W 5 z M S 5 7 a X N Q b 3 d l c l V w I C 0 g U 3 l z d G V t L k J v b 2 x l Y W 4 s O X 0 m c X V v d D s s J n F 1 b 3 Q 7 U 2 V j d G l v b j E v T W F 4 S G V h b H R o S W 5 j c m V h c 2 V S Z W N p c G U v Q X V 0 b 1 J l b W 9 2 Z W R D b 2 x 1 b W 5 z M S 5 7 a X N D b 2 5 z d W 1 h Y m x l I C 0 g U 3 l z d G V t L k J v b 2 x l Y W 4 s M T B 9 J n F 1 b 3 Q 7 L C Z x d W 9 0 O 1 N l Y 3 R p b 2 4 x L 0 1 h e E h l Y W x 0 a E l u Y 3 J l Y X N l U m V j a X B l L 0 F 1 d G 9 S Z W 1 v d m V k Q 2 9 s d W 1 u c z E u e 2 N v b 2 x k b 3 d u I C 0 g U 3 l z d G V t L l N p b m d s Z S w x M X 0 m c X V v d D s s J n F 1 b 3 Q 7 U 2 V j d G l v b j E v T W F 4 S G V h b H R o S W 5 j c m V h c 2 V S Z W N p c G U v Q X V 0 b 1 J l b W 9 2 Z W R D b 2 x 1 b W 5 z M S 5 7 a X N T d G F j a 2 F i b G U g L S B T e X N 0 Z W 0 u Q m 9 v b G V h b i w x M n 0 m c X V v d D s s J n F 1 b 3 Q 7 U 2 V j d G l v b j E v T W F 4 S G V h b H R o S W 5 j c m V h c 2 V S Z W N p c G U v Q X V 0 b 1 J l b W 9 2 Z W R D b 2 x 1 b W 5 z M S 5 7 b W F 4 U 3 R h Y 2 s g L S B T e X N 0 Z W 0 u S W 5 0 M z I s M T N 9 J n F 1 b 3 Q 7 L C Z x d W 9 0 O 1 N l Y 3 R p b 2 4 x L 0 1 h e E h l Y W x 0 a E l u Y 3 J l Y X N l U m V j a X B l L 0 F 1 d G 9 S Z W 1 v d m V k Q 2 9 s d W 1 u c z E u e 2 J 1 a W x k Q 2 9 z d C A t I F N 5 c 3 R l b S 5 J b n Q z M i w x N H 0 m c X V v d D s s J n F 1 b 3 Q 7 U 2 V j d G l v b j E v T W F 4 S G V h b H R o S W 5 j c m V h c 2 V S Z W N p c G U v Q X V 0 b 1 J l b W 9 2 Z W R D b 2 x 1 b W 5 z M S 5 7 d G l t Z V R v Q n V p b G Q g L S B T e X N 0 Z W 0 u U 2 l u Z 2 x l L D E 1 f S Z x d W 9 0 O y w m c X V v d D t T Z W N 0 a W 9 u M S 9 N Y X h I Z W F s d G h J b m N y Z W F z Z V J l Y 2 l w Z S 9 B d X R v U m V t b 3 Z l Z E N v b H V t b n M x L n t 1 b m l x d W V J R C A t I F N 5 c 3 R l b S 5 T d H J p b m c s M T Z 9 J n F 1 b 3 Q 7 L C Z x d W 9 0 O 1 N l Y 3 R p b 2 4 x L 0 1 h e E h l Y W x 0 a E l u Y 3 J l Y X N l U m V j a X B l L 0 F 1 d G 9 S Z W 1 v d m V k Q 2 9 s d W 1 u c z E u e 0 N v b H V t b j E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X h I Z W F s d G h J b m N y Z W F z Z V J l Y 2 l w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h I Z W F s d G h J b m N y Z W F z Z V J l Y 2 l w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h I Z W F s d G h J b m N y Z W F z Z V J l Y 2 l w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V t Z W 5 0 U m V j a X B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V j N T V m O T g t O W Z h O S 0 0 M G U 0 L W J k N j E t Y z N h N z R i Y 2 N l M 2 N l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b 3 Z l b W V u d F J l Y 2 l w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2 V D A 4 O j E 5 O j I y L j E 3 N T M w M T N a I i A v P j x F b n R y e S B U e X B l P S J G a W x s Q 2 9 s d W 1 u V H l w Z X M i I F Z h b H V l P S J z Q m d N R 0 J n V U R B d 1 l H Q X d V R E F R R U R B U U 1 E Q X d Z R y I g L z 4 8 R W 5 0 c n k g V H l w Z T 0 i R m l s b E N v b H V t b k 5 h b W V z I i B W Y W x 1 Z T 0 i c 1 s m c X V v d D t D b G F z c y Z x d W 9 0 O y w m c X V v d D t J b n N 0 Y W 5 j Z U l E J n F 1 b 3 Q 7 L C Z x d W 9 0 O y B Q Y X R o J n F 1 b 3 Q 7 L C Z x d W 9 0 O 3 N 0 Y X R O Y W 1 l I C 0 g U 3 l z d G V t L l N 0 c m l u Z y Z x d W 9 0 O y w m c X V v d D t h Z G R p d G l v b m F s T X V s d G l w b G l l c i A t I F N 5 c 3 R l b S 5 T a W 5 n b G U m c X V v d D s s J n F 1 b 3 Q 7 Y W R k a X R p b 2 5 h b F B y Z U 1 1 b H R p c G x 5 Q W R k I C 0 g U 3 l z d G V t L l N p b m d s Z S Z x d W 9 0 O y w m c X V v d D t h Z G R p d G l v b m F s U G 9 z d E 1 1 b H R p c G x 5 Q W R k I C 0 g U 3 l z d G V t L l N p b m d s Z S Z x d W 9 0 O y w m c X V v d D t k a X N w b G F 5 T m F t Z S A t I F N 5 c 3 R l b S 5 T d H J p b m c m c X V v d D s s J n F 1 b 3 Q 7 Z G V z Y 3 J p c H R p b 2 4 g L S B T e X N 0 Z W 0 u U 3 R y a W 5 n J n F 1 b 3 Q 7 L C Z x d W 9 0 O 2 x l d m V s I C 0 g U 3 l z d G V t L k l u d D M y J n F 1 b 3 Q 7 L C Z x d W 9 0 O 2 J h c 2 V X Z W l n a H Q g L S B T e X N 0 Z W 0 u U 2 l u Z 2 x l J n F 1 b 3 Q 7 L C Z x d W 9 0 O 2 J 1 e U N v c 3 Q g L S B T e X N 0 Z W 0 u S W 5 0 M z I m c X V v d D s s J n F 1 b 3 Q 7 a X N Q b 3 d l c l V w I C 0 g U 3 l z d G V t L k J v b 2 x l Y W 4 m c X V v d D s s J n F 1 b 3 Q 7 a X N D b 2 5 z d W 1 h Y m x l I C 0 g U 3 l z d G V t L k J v b 2 x l Y W 4 m c X V v d D s s J n F 1 b 3 Q 7 Y 2 9 v b G R v d 2 4 g L S B T e X N 0 Z W 0 u U 2 l u Z 2 x l J n F 1 b 3 Q 7 L C Z x d W 9 0 O 2 l z U 3 R h Y 2 t h Y m x l I C 0 g U 3 l z d G V t L k J v b 2 x l Y W 4 m c X V v d D s s J n F 1 b 3 Q 7 b W F 4 U 3 R h Y 2 s g L S B T e X N 0 Z W 0 u S W 5 0 M z I m c X V v d D s s J n F 1 b 3 Q 7 Y n V p b G R D b 3 N 0 I C 0 g U 3 l z d G V t L k l u d D M y J n F 1 b 3 Q 7 L C Z x d W 9 0 O 3 R p b W V U b 0 J 1 a W x k I C 0 g U 3 l z d G V t L l N p b m d s Z S Z x d W 9 0 O y w m c X V v d D t 1 b m l x d W V J R C A t I F N 5 c 3 R l b S 5 T d H J p b m c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l b W V u d F J l Y 2 l w Z S 9 B d X R v U m V t b 3 Z l Z E N v b H V t b n M x L n t D b G F z c y w w f S Z x d W 9 0 O y w m c X V v d D t T Z W N 0 a W 9 u M S 9 N b 3 Z l b W V u d F J l Y 2 l w Z S 9 B d X R v U m V t b 3 Z l Z E N v b H V t b n M x L n t J b n N 0 Y W 5 j Z U l E L D F 9 J n F 1 b 3 Q 7 L C Z x d W 9 0 O 1 N l Y 3 R p b 2 4 x L 0 1 v d m V t Z W 5 0 U m V j a X B l L 0 F 1 d G 9 S Z W 1 v d m V k Q 2 9 s d W 1 u c z E u e y B Q Y X R o L D J 9 J n F 1 b 3 Q 7 L C Z x d W 9 0 O 1 N l Y 3 R p b 2 4 x L 0 1 v d m V t Z W 5 0 U m V j a X B l L 0 F 1 d G 9 S Z W 1 v d m V k Q 2 9 s d W 1 u c z E u e 3 N 0 Y X R O Y W 1 l I C 0 g U 3 l z d G V t L l N 0 c m l u Z y w z f S Z x d W 9 0 O y w m c X V v d D t T Z W N 0 a W 9 u M S 9 N b 3 Z l b W V u d F J l Y 2 l w Z S 9 B d X R v U m V t b 3 Z l Z E N v b H V t b n M x L n t h Z G R p d G l v b m F s T X V s d G l w b G l l c i A t I F N 5 c 3 R l b S 5 T a W 5 n b G U s N H 0 m c X V v d D s s J n F 1 b 3 Q 7 U 2 V j d G l v b j E v T W 9 2 Z W 1 l b n R S Z W N p c G U v Q X V 0 b 1 J l b W 9 2 Z W R D b 2 x 1 b W 5 z M S 5 7 Y W R k a X R p b 2 5 h b F B y Z U 1 1 b H R p c G x 5 Q W R k I C 0 g U 3 l z d G V t L l N p b m d s Z S w 1 f S Z x d W 9 0 O y w m c X V v d D t T Z W N 0 a W 9 u M S 9 N b 3 Z l b W V u d F J l Y 2 l w Z S 9 B d X R v U m V t b 3 Z l Z E N v b H V t b n M x L n t h Z G R p d G l v b m F s U G 9 z d E 1 1 b H R p c G x 5 Q W R k I C 0 g U 3 l z d G V t L l N p b m d s Z S w 2 f S Z x d W 9 0 O y w m c X V v d D t T Z W N 0 a W 9 u M S 9 N b 3 Z l b W V u d F J l Y 2 l w Z S 9 B d X R v U m V t b 3 Z l Z E N v b H V t b n M x L n t k a X N w b G F 5 T m F t Z S A t I F N 5 c 3 R l b S 5 T d H J p b m c s N 3 0 m c X V v d D s s J n F 1 b 3 Q 7 U 2 V j d G l v b j E v T W 9 2 Z W 1 l b n R S Z W N p c G U v Q X V 0 b 1 J l b W 9 2 Z W R D b 2 x 1 b W 5 z M S 5 7 Z G V z Y 3 J p c H R p b 2 4 g L S B T e X N 0 Z W 0 u U 3 R y a W 5 n L D h 9 J n F 1 b 3 Q 7 L C Z x d W 9 0 O 1 N l Y 3 R p b 2 4 x L 0 1 v d m V t Z W 5 0 U m V j a X B l L 0 F 1 d G 9 S Z W 1 v d m V k Q 2 9 s d W 1 u c z E u e 2 x l d m V s I C 0 g U 3 l z d G V t L k l u d D M y L D l 9 J n F 1 b 3 Q 7 L C Z x d W 9 0 O 1 N l Y 3 R p b 2 4 x L 0 1 v d m V t Z W 5 0 U m V j a X B l L 0 F 1 d G 9 S Z W 1 v d m V k Q 2 9 s d W 1 u c z E u e 2 J h c 2 V X Z W l n a H Q g L S B T e X N 0 Z W 0 u U 2 l u Z 2 x l L D E w f S Z x d W 9 0 O y w m c X V v d D t T Z W N 0 a W 9 u M S 9 N b 3 Z l b W V u d F J l Y 2 l w Z S 9 B d X R v U m V t b 3 Z l Z E N v b H V t b n M x L n t i d X l D b 3 N 0 I C 0 g U 3 l z d G V t L k l u d D M y L D E x f S Z x d W 9 0 O y w m c X V v d D t T Z W N 0 a W 9 u M S 9 N b 3 Z l b W V u d F J l Y 2 l w Z S 9 B d X R v U m V t b 3 Z l Z E N v b H V t b n M x L n t p c 1 B v d 2 V y V X A g L S B T e X N 0 Z W 0 u Q m 9 v b G V h b i w x M n 0 m c X V v d D s s J n F 1 b 3 Q 7 U 2 V j d G l v b j E v T W 9 2 Z W 1 l b n R S Z W N p c G U v Q X V 0 b 1 J l b W 9 2 Z W R D b 2 x 1 b W 5 z M S 5 7 a X N D b 2 5 z d W 1 h Y m x l I C 0 g U 3 l z d G V t L k J v b 2 x l Y W 4 s M T N 9 J n F 1 b 3 Q 7 L C Z x d W 9 0 O 1 N l Y 3 R p b 2 4 x L 0 1 v d m V t Z W 5 0 U m V j a X B l L 0 F 1 d G 9 S Z W 1 v d m V k Q 2 9 s d W 1 u c z E u e 2 N v b 2 x k b 3 d u I C 0 g U 3 l z d G V t L l N p b m d s Z S w x N H 0 m c X V v d D s s J n F 1 b 3 Q 7 U 2 V j d G l v b j E v T W 9 2 Z W 1 l b n R S Z W N p c G U v Q X V 0 b 1 J l b W 9 2 Z W R D b 2 x 1 b W 5 z M S 5 7 a X N T d G F j a 2 F i b G U g L S B T e X N 0 Z W 0 u Q m 9 v b G V h b i w x N X 0 m c X V v d D s s J n F 1 b 3 Q 7 U 2 V j d G l v b j E v T W 9 2 Z W 1 l b n R S Z W N p c G U v Q X V 0 b 1 J l b W 9 2 Z W R D b 2 x 1 b W 5 z M S 5 7 b W F 4 U 3 R h Y 2 s g L S B T e X N 0 Z W 0 u S W 5 0 M z I s M T Z 9 J n F 1 b 3 Q 7 L C Z x d W 9 0 O 1 N l Y 3 R p b 2 4 x L 0 1 v d m V t Z W 5 0 U m V j a X B l L 0 F 1 d G 9 S Z W 1 v d m V k Q 2 9 s d W 1 u c z E u e 2 J 1 a W x k Q 2 9 z d C A t I F N 5 c 3 R l b S 5 J b n Q z M i w x N 3 0 m c X V v d D s s J n F 1 b 3 Q 7 U 2 V j d G l v b j E v T W 9 2 Z W 1 l b n R S Z W N p c G U v Q X V 0 b 1 J l b W 9 2 Z W R D b 2 x 1 b W 5 z M S 5 7 d G l t Z V R v Q n V p b G Q g L S B T e X N 0 Z W 0 u U 2 l u Z 2 x l L D E 4 f S Z x d W 9 0 O y w m c X V v d D t T Z W N 0 a W 9 u M S 9 N b 3 Z l b W V u d F J l Y 2 l w Z S 9 B d X R v U m V t b 3 Z l Z E N v b H V t b n M x L n t 1 b m l x d W V J R C A t I F N 5 c 3 R l b S 5 T d H J p b m c s M T l 9 J n F 1 b 3 Q 7 L C Z x d W 9 0 O 1 N l Y 3 R p b 2 4 x L 0 1 v d m V t Z W 5 0 U m V j a X B l L 0 F 1 d G 9 S Z W 1 v d m V k Q 2 9 s d W 1 u c z E u e 0 N v b H V t b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N b 3 Z l b W V u d F J l Y 2 l w Z S 9 B d X R v U m V t b 3 Z l Z E N v b H V t b n M x L n t D b G F z c y w w f S Z x d W 9 0 O y w m c X V v d D t T Z W N 0 a W 9 u M S 9 N b 3 Z l b W V u d F J l Y 2 l w Z S 9 B d X R v U m V t b 3 Z l Z E N v b H V t b n M x L n t J b n N 0 Y W 5 j Z U l E L D F 9 J n F 1 b 3 Q 7 L C Z x d W 9 0 O 1 N l Y 3 R p b 2 4 x L 0 1 v d m V t Z W 5 0 U m V j a X B l L 0 F 1 d G 9 S Z W 1 v d m V k Q 2 9 s d W 1 u c z E u e y B Q Y X R o L D J 9 J n F 1 b 3 Q 7 L C Z x d W 9 0 O 1 N l Y 3 R p b 2 4 x L 0 1 v d m V t Z W 5 0 U m V j a X B l L 0 F 1 d G 9 S Z W 1 v d m V k Q 2 9 s d W 1 u c z E u e 3 N 0 Y X R O Y W 1 l I C 0 g U 3 l z d G V t L l N 0 c m l u Z y w z f S Z x d W 9 0 O y w m c X V v d D t T Z W N 0 a W 9 u M S 9 N b 3 Z l b W V u d F J l Y 2 l w Z S 9 B d X R v U m V t b 3 Z l Z E N v b H V t b n M x L n t h Z G R p d G l v b m F s T X V s d G l w b G l l c i A t I F N 5 c 3 R l b S 5 T a W 5 n b G U s N H 0 m c X V v d D s s J n F 1 b 3 Q 7 U 2 V j d G l v b j E v T W 9 2 Z W 1 l b n R S Z W N p c G U v Q X V 0 b 1 J l b W 9 2 Z W R D b 2 x 1 b W 5 z M S 5 7 Y W R k a X R p b 2 5 h b F B y Z U 1 1 b H R p c G x 5 Q W R k I C 0 g U 3 l z d G V t L l N p b m d s Z S w 1 f S Z x d W 9 0 O y w m c X V v d D t T Z W N 0 a W 9 u M S 9 N b 3 Z l b W V u d F J l Y 2 l w Z S 9 B d X R v U m V t b 3 Z l Z E N v b H V t b n M x L n t h Z G R p d G l v b m F s U G 9 z d E 1 1 b H R p c G x 5 Q W R k I C 0 g U 3 l z d G V t L l N p b m d s Z S w 2 f S Z x d W 9 0 O y w m c X V v d D t T Z W N 0 a W 9 u M S 9 N b 3 Z l b W V u d F J l Y 2 l w Z S 9 B d X R v U m V t b 3 Z l Z E N v b H V t b n M x L n t k a X N w b G F 5 T m F t Z S A t I F N 5 c 3 R l b S 5 T d H J p b m c s N 3 0 m c X V v d D s s J n F 1 b 3 Q 7 U 2 V j d G l v b j E v T W 9 2 Z W 1 l b n R S Z W N p c G U v Q X V 0 b 1 J l b W 9 2 Z W R D b 2 x 1 b W 5 z M S 5 7 Z G V z Y 3 J p c H R p b 2 4 g L S B T e X N 0 Z W 0 u U 3 R y a W 5 n L D h 9 J n F 1 b 3 Q 7 L C Z x d W 9 0 O 1 N l Y 3 R p b 2 4 x L 0 1 v d m V t Z W 5 0 U m V j a X B l L 0 F 1 d G 9 S Z W 1 v d m V k Q 2 9 s d W 1 u c z E u e 2 x l d m V s I C 0 g U 3 l z d G V t L k l u d D M y L D l 9 J n F 1 b 3 Q 7 L C Z x d W 9 0 O 1 N l Y 3 R p b 2 4 x L 0 1 v d m V t Z W 5 0 U m V j a X B l L 0 F 1 d G 9 S Z W 1 v d m V k Q 2 9 s d W 1 u c z E u e 2 J h c 2 V X Z W l n a H Q g L S B T e X N 0 Z W 0 u U 2 l u Z 2 x l L D E w f S Z x d W 9 0 O y w m c X V v d D t T Z W N 0 a W 9 u M S 9 N b 3 Z l b W V u d F J l Y 2 l w Z S 9 B d X R v U m V t b 3 Z l Z E N v b H V t b n M x L n t i d X l D b 3 N 0 I C 0 g U 3 l z d G V t L k l u d D M y L D E x f S Z x d W 9 0 O y w m c X V v d D t T Z W N 0 a W 9 u M S 9 N b 3 Z l b W V u d F J l Y 2 l w Z S 9 B d X R v U m V t b 3 Z l Z E N v b H V t b n M x L n t p c 1 B v d 2 V y V X A g L S B T e X N 0 Z W 0 u Q m 9 v b G V h b i w x M n 0 m c X V v d D s s J n F 1 b 3 Q 7 U 2 V j d G l v b j E v T W 9 2 Z W 1 l b n R S Z W N p c G U v Q X V 0 b 1 J l b W 9 2 Z W R D b 2 x 1 b W 5 z M S 5 7 a X N D b 2 5 z d W 1 h Y m x l I C 0 g U 3 l z d G V t L k J v b 2 x l Y W 4 s M T N 9 J n F 1 b 3 Q 7 L C Z x d W 9 0 O 1 N l Y 3 R p b 2 4 x L 0 1 v d m V t Z W 5 0 U m V j a X B l L 0 F 1 d G 9 S Z W 1 v d m V k Q 2 9 s d W 1 u c z E u e 2 N v b 2 x k b 3 d u I C 0 g U 3 l z d G V t L l N p b m d s Z S w x N H 0 m c X V v d D s s J n F 1 b 3 Q 7 U 2 V j d G l v b j E v T W 9 2 Z W 1 l b n R S Z W N p c G U v Q X V 0 b 1 J l b W 9 2 Z W R D b 2 x 1 b W 5 z M S 5 7 a X N T d G F j a 2 F i b G U g L S B T e X N 0 Z W 0 u Q m 9 v b G V h b i w x N X 0 m c X V v d D s s J n F 1 b 3 Q 7 U 2 V j d G l v b j E v T W 9 2 Z W 1 l b n R S Z W N p c G U v Q X V 0 b 1 J l b W 9 2 Z W R D b 2 x 1 b W 5 z M S 5 7 b W F 4 U 3 R h Y 2 s g L S B T e X N 0 Z W 0 u S W 5 0 M z I s M T Z 9 J n F 1 b 3 Q 7 L C Z x d W 9 0 O 1 N l Y 3 R p b 2 4 x L 0 1 v d m V t Z W 5 0 U m V j a X B l L 0 F 1 d G 9 S Z W 1 v d m V k Q 2 9 s d W 1 u c z E u e 2 J 1 a W x k Q 2 9 z d C A t I F N 5 c 3 R l b S 5 J b n Q z M i w x N 3 0 m c X V v d D s s J n F 1 b 3 Q 7 U 2 V j d G l v b j E v T W 9 2 Z W 1 l b n R S Z W N p c G U v Q X V 0 b 1 J l b W 9 2 Z W R D b 2 x 1 b W 5 z M S 5 7 d G l t Z V R v Q n V p b G Q g L S B T e X N 0 Z W 0 u U 2 l u Z 2 x l L D E 4 f S Z x d W 9 0 O y w m c X V v d D t T Z W N 0 a W 9 u M S 9 N b 3 Z l b W V u d F J l Y 2 l w Z S 9 B d X R v U m V t b 3 Z l Z E N v b H V t b n M x L n t 1 b m l x d W V J R C A t I F N 5 c 3 R l b S 5 T d H J p b m c s M T l 9 J n F 1 b 3 Q 7 L C Z x d W 9 0 O 1 N l Y 3 R p b 2 4 x L 0 1 v d m V t Z W 5 0 U m V j a X B l L 0 F 1 d G 9 S Z W 1 v d m V k Q 2 9 s d W 1 u c z E u e 0 N v b H V t b j E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3 Z l b W V u d F J l Y 2 l w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l b W V u d F J l Y 2 l w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l b W V u d F J l Y 2 l w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d m V J d G V t U G l j a 3 V w U m V j a X B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h h M j F k Y W U t Z G R l N S 0 0 O D k z L W I w Z D g t M D R j M T Q w O T c z M 2 R h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Y X N z a X Z l S X R l b V B p Y 2 t 1 c F J l Y 2 l w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2 V D A 4 O j E 5 O j I y L j I y M T g 1 O T Z a I i A v P j x F b n R y e S B U e X B l P S J G a W x s Q 2 9 s d W 1 u V H l w Z X M i I F Z h b H V l P S J z Q m d N R 0 J n W U R C U U 1 C Q V F N Q k F 3 T U R C Z 1 k 9 I i A v P j x F b n R y e S B U e X B l P S J G a W x s Q 2 9 s d W 1 u T m F t Z X M i I F Z h b H V l P S J z W y Z x d W 9 0 O 0 N s Y X N z J n F 1 b 3 Q 7 L C Z x d W 9 0 O 0 l u c 3 R h b m N l S U Q m c X V v d D s s J n F 1 b 3 Q 7 I F B h d G g m c X V v d D s s J n F 1 b 3 Q 7 Z G l z c G x h e U 5 h b W U g L S B T e X N 0 Z W 0 u U 3 R y a W 5 n J n F 1 b 3 Q 7 L C Z x d W 9 0 O 2 R l c 2 N y a X B 0 a W 9 u I C 0 g U 3 l z d G V t L l N 0 c m l u Z y Z x d W 9 0 O y w m c X V v d D t s Z X Z l b C A t I F N 5 c 3 R l b S 5 J b n Q z M i Z x d W 9 0 O y w m c X V v d D t i Y X N l V 2 V p Z 2 h 0 I C 0 g U 3 l z d G V t L l N p b m d s Z S Z x d W 9 0 O y w m c X V v d D t i d X l D b 3 N 0 I C 0 g U 3 l z d G V t L k l u d D M y J n F 1 b 3 Q 7 L C Z x d W 9 0 O 2 l z U G 9 3 Z X J V c C A t I F N 5 c 3 R l b S 5 C b 2 9 s Z W F u J n F 1 b 3 Q 7 L C Z x d W 9 0 O 2 l z Q 2 9 u c 3 V t Y W J s Z S A t I F N 5 c 3 R l b S 5 C b 2 9 s Z W F u J n F 1 b 3 Q 7 L C Z x d W 9 0 O 2 N v b 2 x k b 3 d u I C 0 g U 3 l z d G V t L l N p b m d s Z S Z x d W 9 0 O y w m c X V v d D t p c 1 N 0 Y W N r Y W J s Z S A t I F N 5 c 3 R l b S 5 C b 2 9 s Z W F u J n F 1 b 3 Q 7 L C Z x d W 9 0 O 2 1 h e F N 0 Y W N r I C 0 g U 3 l z d G V t L k l u d D M y J n F 1 b 3 Q 7 L C Z x d W 9 0 O 2 J 1 a W x k Q 2 9 z d C A t I F N 5 c 3 R l b S 5 J b n Q z M i Z x d W 9 0 O y w m c X V v d D t 0 a W 1 l V G 9 C d W l s Z C A t I F N 5 c 3 R l b S 5 T a W 5 n b G U m c X V v d D s s J n F 1 b 3 Q 7 d W 5 p c X V l S U Q g L S B T e X N 0 Z W 0 u U 3 R y a W 5 n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z c 2 l 2 Z U l 0 Z W 1 Q a W N r d X B S Z W N p c G U v Q X V 0 b 1 J l b W 9 2 Z W R D b 2 x 1 b W 5 z M S 5 7 Q 2 x h c 3 M s M H 0 m c X V v d D s s J n F 1 b 3 Q 7 U 2 V j d G l v b j E v U G F z c 2 l 2 Z U l 0 Z W 1 Q a W N r d X B S Z W N p c G U v Q X V 0 b 1 J l b W 9 2 Z W R D b 2 x 1 b W 5 z M S 5 7 S W 5 z d G F u Y 2 V J R C w x f S Z x d W 9 0 O y w m c X V v d D t T Z W N 0 a W 9 u M S 9 Q Y X N z a X Z l S X R l b V B p Y 2 t 1 c F J l Y 2 l w Z S 9 B d X R v U m V t b 3 Z l Z E N v b H V t b n M x L n s g U G F 0 a C w y f S Z x d W 9 0 O y w m c X V v d D t T Z W N 0 a W 9 u M S 9 Q Y X N z a X Z l S X R l b V B p Y 2 t 1 c F J l Y 2 l w Z S 9 B d X R v U m V t b 3 Z l Z E N v b H V t b n M x L n t k a X N w b G F 5 T m F t Z S A t I F N 5 c 3 R l b S 5 T d H J p b m c s M 3 0 m c X V v d D s s J n F 1 b 3 Q 7 U 2 V j d G l v b j E v U G F z c 2 l 2 Z U l 0 Z W 1 Q a W N r d X B S Z W N p c G U v Q X V 0 b 1 J l b W 9 2 Z W R D b 2 x 1 b W 5 z M S 5 7 Z G V z Y 3 J p c H R p b 2 4 g L S B T e X N 0 Z W 0 u U 3 R y a W 5 n L D R 9 J n F 1 b 3 Q 7 L C Z x d W 9 0 O 1 N l Y 3 R p b 2 4 x L 1 B h c 3 N p d m V J d G V t U G l j a 3 V w U m V j a X B l L 0 F 1 d G 9 S Z W 1 v d m V k Q 2 9 s d W 1 u c z E u e 2 x l d m V s I C 0 g U 3 l z d G V t L k l u d D M y L D V 9 J n F 1 b 3 Q 7 L C Z x d W 9 0 O 1 N l Y 3 R p b 2 4 x L 1 B h c 3 N p d m V J d G V t U G l j a 3 V w U m V j a X B l L 0 F 1 d G 9 S Z W 1 v d m V k Q 2 9 s d W 1 u c z E u e 2 J h c 2 V X Z W l n a H Q g L S B T e X N 0 Z W 0 u U 2 l u Z 2 x l L D Z 9 J n F 1 b 3 Q 7 L C Z x d W 9 0 O 1 N l Y 3 R p b 2 4 x L 1 B h c 3 N p d m V J d G V t U G l j a 3 V w U m V j a X B l L 0 F 1 d G 9 S Z W 1 v d m V k Q 2 9 s d W 1 u c z E u e 2 J 1 e U N v c 3 Q g L S B T e X N 0 Z W 0 u S W 5 0 M z I s N 3 0 m c X V v d D s s J n F 1 b 3 Q 7 U 2 V j d G l v b j E v U G F z c 2 l 2 Z U l 0 Z W 1 Q a W N r d X B S Z W N p c G U v Q X V 0 b 1 J l b W 9 2 Z W R D b 2 x 1 b W 5 z M S 5 7 a X N Q b 3 d l c l V w I C 0 g U 3 l z d G V t L k J v b 2 x l Y W 4 s O H 0 m c X V v d D s s J n F 1 b 3 Q 7 U 2 V j d G l v b j E v U G F z c 2 l 2 Z U l 0 Z W 1 Q a W N r d X B S Z W N p c G U v Q X V 0 b 1 J l b W 9 2 Z W R D b 2 x 1 b W 5 z M S 5 7 a X N D b 2 5 z d W 1 h Y m x l I C 0 g U 3 l z d G V t L k J v b 2 x l Y W 4 s O X 0 m c X V v d D s s J n F 1 b 3 Q 7 U 2 V j d G l v b j E v U G F z c 2 l 2 Z U l 0 Z W 1 Q a W N r d X B S Z W N p c G U v Q X V 0 b 1 J l b W 9 2 Z W R D b 2 x 1 b W 5 z M S 5 7 Y 2 9 v b G R v d 2 4 g L S B T e X N 0 Z W 0 u U 2 l u Z 2 x l L D E w f S Z x d W 9 0 O y w m c X V v d D t T Z W N 0 a W 9 u M S 9 Q Y X N z a X Z l S X R l b V B p Y 2 t 1 c F J l Y 2 l w Z S 9 B d X R v U m V t b 3 Z l Z E N v b H V t b n M x L n t p c 1 N 0 Y W N r Y W J s Z S A t I F N 5 c 3 R l b S 5 C b 2 9 s Z W F u L D E x f S Z x d W 9 0 O y w m c X V v d D t T Z W N 0 a W 9 u M S 9 Q Y X N z a X Z l S X R l b V B p Y 2 t 1 c F J l Y 2 l w Z S 9 B d X R v U m V t b 3 Z l Z E N v b H V t b n M x L n t t Y X h T d G F j a y A t I F N 5 c 3 R l b S 5 J b n Q z M i w x M n 0 m c X V v d D s s J n F 1 b 3 Q 7 U 2 V j d G l v b j E v U G F z c 2 l 2 Z U l 0 Z W 1 Q a W N r d X B S Z W N p c G U v Q X V 0 b 1 J l b W 9 2 Z W R D b 2 x 1 b W 5 z M S 5 7 Y n V p b G R D b 3 N 0 I C 0 g U 3 l z d G V t L k l u d D M y L D E z f S Z x d W 9 0 O y w m c X V v d D t T Z W N 0 a W 9 u M S 9 Q Y X N z a X Z l S X R l b V B p Y 2 t 1 c F J l Y 2 l w Z S 9 B d X R v U m V t b 3 Z l Z E N v b H V t b n M x L n t 0 a W 1 l V G 9 C d W l s Z C A t I F N 5 c 3 R l b S 5 T a W 5 n b G U s M T R 9 J n F 1 b 3 Q 7 L C Z x d W 9 0 O 1 N l Y 3 R p b 2 4 x L 1 B h c 3 N p d m V J d G V t U G l j a 3 V w U m V j a X B l L 0 F 1 d G 9 S Z W 1 v d m V k Q 2 9 s d W 1 u c z E u e 3 V u a X F 1 Z U l E I C 0 g U 3 l z d G V t L l N 0 c m l u Z y w x N X 0 m c X V v d D s s J n F 1 b 3 Q 7 U 2 V j d G l v b j E v U G F z c 2 l 2 Z U l 0 Z W 1 Q a W N r d X B S Z W N p c G U v Q X V 0 b 1 J l b W 9 2 Z W R D b 2 x 1 b W 5 z M S 5 7 Q 2 9 s d W 1 u M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B h c 3 N p d m V J d G V t U G l j a 3 V w U m V j a X B l L 0 F 1 d G 9 S Z W 1 v d m V k Q 2 9 s d W 1 u c z E u e 0 N s Y X N z L D B 9 J n F 1 b 3 Q 7 L C Z x d W 9 0 O 1 N l Y 3 R p b 2 4 x L 1 B h c 3 N p d m V J d G V t U G l j a 3 V w U m V j a X B l L 0 F 1 d G 9 S Z W 1 v d m V k Q 2 9 s d W 1 u c z E u e 0 l u c 3 R h b m N l S U Q s M X 0 m c X V v d D s s J n F 1 b 3 Q 7 U 2 V j d G l v b j E v U G F z c 2 l 2 Z U l 0 Z W 1 Q a W N r d X B S Z W N p c G U v Q X V 0 b 1 J l b W 9 2 Z W R D b 2 x 1 b W 5 z M S 5 7 I F B h d G g s M n 0 m c X V v d D s s J n F 1 b 3 Q 7 U 2 V j d G l v b j E v U G F z c 2 l 2 Z U l 0 Z W 1 Q a W N r d X B S Z W N p c G U v Q X V 0 b 1 J l b W 9 2 Z W R D b 2 x 1 b W 5 z M S 5 7 Z G l z c G x h e U 5 h b W U g L S B T e X N 0 Z W 0 u U 3 R y a W 5 n L D N 9 J n F 1 b 3 Q 7 L C Z x d W 9 0 O 1 N l Y 3 R p b 2 4 x L 1 B h c 3 N p d m V J d G V t U G l j a 3 V w U m V j a X B l L 0 F 1 d G 9 S Z W 1 v d m V k Q 2 9 s d W 1 u c z E u e 2 R l c 2 N y a X B 0 a W 9 u I C 0 g U 3 l z d G V t L l N 0 c m l u Z y w 0 f S Z x d W 9 0 O y w m c X V v d D t T Z W N 0 a W 9 u M S 9 Q Y X N z a X Z l S X R l b V B p Y 2 t 1 c F J l Y 2 l w Z S 9 B d X R v U m V t b 3 Z l Z E N v b H V t b n M x L n t s Z X Z l b C A t I F N 5 c 3 R l b S 5 J b n Q z M i w 1 f S Z x d W 9 0 O y w m c X V v d D t T Z W N 0 a W 9 u M S 9 Q Y X N z a X Z l S X R l b V B p Y 2 t 1 c F J l Y 2 l w Z S 9 B d X R v U m V t b 3 Z l Z E N v b H V t b n M x L n t i Y X N l V 2 V p Z 2 h 0 I C 0 g U 3 l z d G V t L l N p b m d s Z S w 2 f S Z x d W 9 0 O y w m c X V v d D t T Z W N 0 a W 9 u M S 9 Q Y X N z a X Z l S X R l b V B p Y 2 t 1 c F J l Y 2 l w Z S 9 B d X R v U m V t b 3 Z l Z E N v b H V t b n M x L n t i d X l D b 3 N 0 I C 0 g U 3 l z d G V t L k l u d D M y L D d 9 J n F 1 b 3 Q 7 L C Z x d W 9 0 O 1 N l Y 3 R p b 2 4 x L 1 B h c 3 N p d m V J d G V t U G l j a 3 V w U m V j a X B l L 0 F 1 d G 9 S Z W 1 v d m V k Q 2 9 s d W 1 u c z E u e 2 l z U G 9 3 Z X J V c C A t I F N 5 c 3 R l b S 5 C b 2 9 s Z W F u L D h 9 J n F 1 b 3 Q 7 L C Z x d W 9 0 O 1 N l Y 3 R p b 2 4 x L 1 B h c 3 N p d m V J d G V t U G l j a 3 V w U m V j a X B l L 0 F 1 d G 9 S Z W 1 v d m V k Q 2 9 s d W 1 u c z E u e 2 l z Q 2 9 u c 3 V t Y W J s Z S A t I F N 5 c 3 R l b S 5 C b 2 9 s Z W F u L D l 9 J n F 1 b 3 Q 7 L C Z x d W 9 0 O 1 N l Y 3 R p b 2 4 x L 1 B h c 3 N p d m V J d G V t U G l j a 3 V w U m V j a X B l L 0 F 1 d G 9 S Z W 1 v d m V k Q 2 9 s d W 1 u c z E u e 2 N v b 2 x k b 3 d u I C 0 g U 3 l z d G V t L l N p b m d s Z S w x M H 0 m c X V v d D s s J n F 1 b 3 Q 7 U 2 V j d G l v b j E v U G F z c 2 l 2 Z U l 0 Z W 1 Q a W N r d X B S Z W N p c G U v Q X V 0 b 1 J l b W 9 2 Z W R D b 2 x 1 b W 5 z M S 5 7 a X N T d G F j a 2 F i b G U g L S B T e X N 0 Z W 0 u Q m 9 v b G V h b i w x M X 0 m c X V v d D s s J n F 1 b 3 Q 7 U 2 V j d G l v b j E v U G F z c 2 l 2 Z U l 0 Z W 1 Q a W N r d X B S Z W N p c G U v Q X V 0 b 1 J l b W 9 2 Z W R D b 2 x 1 b W 5 z M S 5 7 b W F 4 U 3 R h Y 2 s g L S B T e X N 0 Z W 0 u S W 5 0 M z I s M T J 9 J n F 1 b 3 Q 7 L C Z x d W 9 0 O 1 N l Y 3 R p b 2 4 x L 1 B h c 3 N p d m V J d G V t U G l j a 3 V w U m V j a X B l L 0 F 1 d G 9 S Z W 1 v d m V k Q 2 9 s d W 1 u c z E u e 2 J 1 a W x k Q 2 9 z d C A t I F N 5 c 3 R l b S 5 J b n Q z M i w x M 3 0 m c X V v d D s s J n F 1 b 3 Q 7 U 2 V j d G l v b j E v U G F z c 2 l 2 Z U l 0 Z W 1 Q a W N r d X B S Z W N p c G U v Q X V 0 b 1 J l b W 9 2 Z W R D b 2 x 1 b W 5 z M S 5 7 d G l t Z V R v Q n V p b G Q g L S B T e X N 0 Z W 0 u U 2 l u Z 2 x l L D E 0 f S Z x d W 9 0 O y w m c X V v d D t T Z W N 0 a W 9 u M S 9 Q Y X N z a X Z l S X R l b V B p Y 2 t 1 c F J l Y 2 l w Z S 9 B d X R v U m V t b 3 Z l Z E N v b H V t b n M x L n t 1 b m l x d W V J R C A t I F N 5 c 3 R l b S 5 T d H J p b m c s M T V 9 J n F 1 b 3 Q 7 L C Z x d W 9 0 O 1 N l Y 3 R p b 2 4 x L 1 B h c 3 N p d m V J d G V t U G l j a 3 V w U m V j a X B l L 0 F 1 d G 9 S Z W 1 v d m V k Q 2 9 s d W 1 u c z E u e 0 N v b H V t b j E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N z a X Z l S X R l b V B p Y 2 t 1 c F J l Y 2 l w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X Z l S X R l b V B p Y 2 t 1 c F J l Y 2 l w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X Z l S X R l b V B p Y 2 t 1 c F J l Y 2 l w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d m V J d G V t U 3 R h d F J l Y 2 l w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h M G M 4 O T c 0 L W Z i Z D c t N D J i M S 0 5 Z W E z L W M 5 Y 2 N h N m Q 5 Z T E 0 O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F z c 2 l 2 Z U l 0 Z W 1 T d G F 0 U m V j a X B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Z U M D g 6 M T k 6 M j I u M j E z N D g 5 M F o i I C 8 + P E V u d H J 5 I F R 5 c G U 9 I k Z p b G x D b 2 x 1 b W 5 U e X B l c y I g V m F s d W U 9 I n N C Z 0 1 H Q l F V R 0 J n T U Z B d 0 V C Q X d F R E F 3 T U d C Z z 0 9 I i A v P j x F b n R y e S B U e X B l P S J G a W x s Q 2 9 s d W 1 u T m F t Z X M i I F Z h b H V l P S J z W y Z x d W 9 0 O 0 N s Y X N z J n F 1 b 3 Q 7 L C Z x d W 9 0 O 0 l u c 3 R h b m N l S U Q m c X V v d D s s J n F 1 b 3 Q 7 I F B h d G g m c X V v d D s s J n F 1 b 3 Q 7 c m F u Z 2 V N d W x 0 a X B s a W V y I C 0 g U 3 l z d G V t L l N p b m d s Z S Z x d W 9 0 O y w m c X V v d D t k Y W 1 h Z 2 V N d W x 0 a X B s a W V y I C 0 g U 3 l z d G V t L l N p b m d s Z S Z x d W 9 0 O y w m c X V v d D t k a X N w b G F 5 T m F t Z S A t I F N 5 c 3 R l b S 5 T d H J p b m c m c X V v d D s s J n F 1 b 3 Q 7 Z G V z Y 3 J p c H R p b 2 4 g L S B T e X N 0 Z W 0 u U 3 R y a W 5 n J n F 1 b 3 Q 7 L C Z x d W 9 0 O 2 x l d m V s I C 0 g U 3 l z d G V t L k l u d D M y J n F 1 b 3 Q 7 L C Z x d W 9 0 O 2 J h c 2 V X Z W l n a H Q g L S B T e X N 0 Z W 0 u U 2 l u Z 2 x l J n F 1 b 3 Q 7 L C Z x d W 9 0 O 2 J 1 e U N v c 3 Q g L S B T e X N 0 Z W 0 u S W 5 0 M z I m c X V v d D s s J n F 1 b 3 Q 7 a X N Q b 3 d l c l V w I C 0 g U 3 l z d G V t L k J v b 2 x l Y W 4 m c X V v d D s s J n F 1 b 3 Q 7 a X N D b 2 5 z d W 1 h Y m x l I C 0 g U 3 l z d G V t L k J v b 2 x l Y W 4 m c X V v d D s s J n F 1 b 3 Q 7 Y 2 9 v b G R v d 2 4 g L S B T e X N 0 Z W 0 u U 2 l u Z 2 x l J n F 1 b 3 Q 7 L C Z x d W 9 0 O 2 l z U 3 R h Y 2 t h Y m x l I C 0 g U 3 l z d G V t L k J v b 2 x l Y W 4 m c X V v d D s s J n F 1 b 3 Q 7 b W F 4 U 3 R h Y 2 s g L S B T e X N 0 Z W 0 u S W 5 0 M z I m c X V v d D s s J n F 1 b 3 Q 7 Y n V p b G R D b 3 N 0 I C 0 g U 3 l z d G V t L k l u d D M y J n F 1 b 3 Q 7 L C Z x d W 9 0 O 3 R p b W V U b 0 J 1 a W x k I C 0 g U 3 l z d G V t L l N p b m d s Z S Z x d W 9 0 O y w m c X V v d D t 1 b m l x d W V J R C A t I F N 5 c 3 R l b S 5 T d H J p b m c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N z a X Z l S X R l b V N 0 Y X R S Z W N p c G U v Q X V 0 b 1 J l b W 9 2 Z W R D b 2 x 1 b W 5 z M S 5 7 Q 2 x h c 3 M s M H 0 m c X V v d D s s J n F 1 b 3 Q 7 U 2 V j d G l v b j E v U G F z c 2 l 2 Z U l 0 Z W 1 T d G F 0 U m V j a X B l L 0 F 1 d G 9 S Z W 1 v d m V k Q 2 9 s d W 1 u c z E u e 0 l u c 3 R h b m N l S U Q s M X 0 m c X V v d D s s J n F 1 b 3 Q 7 U 2 V j d G l v b j E v U G F z c 2 l 2 Z U l 0 Z W 1 T d G F 0 U m V j a X B l L 0 F 1 d G 9 S Z W 1 v d m V k Q 2 9 s d W 1 u c z E u e y B Q Y X R o L D J 9 J n F 1 b 3 Q 7 L C Z x d W 9 0 O 1 N l Y 3 R p b 2 4 x L 1 B h c 3 N p d m V J d G V t U 3 R h d F J l Y 2 l w Z S 9 B d X R v U m V t b 3 Z l Z E N v b H V t b n M x L n t y Y W 5 n Z U 1 1 b H R p c G x p Z X I g L S B T e X N 0 Z W 0 u U 2 l u Z 2 x l L D N 9 J n F 1 b 3 Q 7 L C Z x d W 9 0 O 1 N l Y 3 R p b 2 4 x L 1 B h c 3 N p d m V J d G V t U 3 R h d F J l Y 2 l w Z S 9 B d X R v U m V t b 3 Z l Z E N v b H V t b n M x L n t k Y W 1 h Z 2 V N d W x 0 a X B s a W V y I C 0 g U 3 l z d G V t L l N p b m d s Z S w 0 f S Z x d W 9 0 O y w m c X V v d D t T Z W N 0 a W 9 u M S 9 Q Y X N z a X Z l S X R l b V N 0 Y X R S Z W N p c G U v Q X V 0 b 1 J l b W 9 2 Z W R D b 2 x 1 b W 5 z M S 5 7 Z G l z c G x h e U 5 h b W U g L S B T e X N 0 Z W 0 u U 3 R y a W 5 n L D V 9 J n F 1 b 3 Q 7 L C Z x d W 9 0 O 1 N l Y 3 R p b 2 4 x L 1 B h c 3 N p d m V J d G V t U 3 R h d F J l Y 2 l w Z S 9 B d X R v U m V t b 3 Z l Z E N v b H V t b n M x L n t k Z X N j c m l w d G l v b i A t I F N 5 c 3 R l b S 5 T d H J p b m c s N n 0 m c X V v d D s s J n F 1 b 3 Q 7 U 2 V j d G l v b j E v U G F z c 2 l 2 Z U l 0 Z W 1 T d G F 0 U m V j a X B l L 0 F 1 d G 9 S Z W 1 v d m V k Q 2 9 s d W 1 u c z E u e 2 x l d m V s I C 0 g U 3 l z d G V t L k l u d D M y L D d 9 J n F 1 b 3 Q 7 L C Z x d W 9 0 O 1 N l Y 3 R p b 2 4 x L 1 B h c 3 N p d m V J d G V t U 3 R h d F J l Y 2 l w Z S 9 B d X R v U m V t b 3 Z l Z E N v b H V t b n M x L n t i Y X N l V 2 V p Z 2 h 0 I C 0 g U 3 l z d G V t L l N p b m d s Z S w 4 f S Z x d W 9 0 O y w m c X V v d D t T Z W N 0 a W 9 u M S 9 Q Y X N z a X Z l S X R l b V N 0 Y X R S Z W N p c G U v Q X V 0 b 1 J l b W 9 2 Z W R D b 2 x 1 b W 5 z M S 5 7 Y n V 5 Q 2 9 z d C A t I F N 5 c 3 R l b S 5 J b n Q z M i w 5 f S Z x d W 9 0 O y w m c X V v d D t T Z W N 0 a W 9 u M S 9 Q Y X N z a X Z l S X R l b V N 0 Y X R S Z W N p c G U v Q X V 0 b 1 J l b W 9 2 Z W R D b 2 x 1 b W 5 z M S 5 7 a X N Q b 3 d l c l V w I C 0 g U 3 l z d G V t L k J v b 2 x l Y W 4 s M T B 9 J n F 1 b 3 Q 7 L C Z x d W 9 0 O 1 N l Y 3 R p b 2 4 x L 1 B h c 3 N p d m V J d G V t U 3 R h d F J l Y 2 l w Z S 9 B d X R v U m V t b 3 Z l Z E N v b H V t b n M x L n t p c 0 N v b n N 1 b W F i b G U g L S B T e X N 0 Z W 0 u Q m 9 v b G V h b i w x M X 0 m c X V v d D s s J n F 1 b 3 Q 7 U 2 V j d G l v b j E v U G F z c 2 l 2 Z U l 0 Z W 1 T d G F 0 U m V j a X B l L 0 F 1 d G 9 S Z W 1 v d m V k Q 2 9 s d W 1 u c z E u e 2 N v b 2 x k b 3 d u I C 0 g U 3 l z d G V t L l N p b m d s Z S w x M n 0 m c X V v d D s s J n F 1 b 3 Q 7 U 2 V j d G l v b j E v U G F z c 2 l 2 Z U l 0 Z W 1 T d G F 0 U m V j a X B l L 0 F 1 d G 9 S Z W 1 v d m V k Q 2 9 s d W 1 u c z E u e 2 l z U 3 R h Y 2 t h Y m x l I C 0 g U 3 l z d G V t L k J v b 2 x l Y W 4 s M T N 9 J n F 1 b 3 Q 7 L C Z x d W 9 0 O 1 N l Y 3 R p b 2 4 x L 1 B h c 3 N p d m V J d G V t U 3 R h d F J l Y 2 l w Z S 9 B d X R v U m V t b 3 Z l Z E N v b H V t b n M x L n t t Y X h T d G F j a y A t I F N 5 c 3 R l b S 5 J b n Q z M i w x N H 0 m c X V v d D s s J n F 1 b 3 Q 7 U 2 V j d G l v b j E v U G F z c 2 l 2 Z U l 0 Z W 1 T d G F 0 U m V j a X B l L 0 F 1 d G 9 S Z W 1 v d m V k Q 2 9 s d W 1 u c z E u e 2 J 1 a W x k Q 2 9 z d C A t I F N 5 c 3 R l b S 5 J b n Q z M i w x N X 0 m c X V v d D s s J n F 1 b 3 Q 7 U 2 V j d G l v b j E v U G F z c 2 l 2 Z U l 0 Z W 1 T d G F 0 U m V j a X B l L 0 F 1 d G 9 S Z W 1 v d m V k Q 2 9 s d W 1 u c z E u e 3 R p b W V U b 0 J 1 a W x k I C 0 g U 3 l z d G V t L l N p b m d s Z S w x N n 0 m c X V v d D s s J n F 1 b 3 Q 7 U 2 V j d G l v b j E v U G F z c 2 l 2 Z U l 0 Z W 1 T d G F 0 U m V j a X B l L 0 F 1 d G 9 S Z W 1 v d m V k Q 2 9 s d W 1 u c z E u e 3 V u a X F 1 Z U l E I C 0 g U 3 l z d G V t L l N 0 c m l u Z y w x N 3 0 m c X V v d D s s J n F 1 b 3 Q 7 U 2 V j d G l v b j E v U G F z c 2 l 2 Z U l 0 Z W 1 T d G F 0 U m V j a X B l L 0 F 1 d G 9 S Z W 1 v d m V k Q 2 9 s d W 1 u c z E u e 0 N v b H V t b j E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Q Y X N z a X Z l S X R l b V N 0 Y X R S Z W N p c G U v Q X V 0 b 1 J l b W 9 2 Z W R D b 2 x 1 b W 5 z M S 5 7 Q 2 x h c 3 M s M H 0 m c X V v d D s s J n F 1 b 3 Q 7 U 2 V j d G l v b j E v U G F z c 2 l 2 Z U l 0 Z W 1 T d G F 0 U m V j a X B l L 0 F 1 d G 9 S Z W 1 v d m V k Q 2 9 s d W 1 u c z E u e 0 l u c 3 R h b m N l S U Q s M X 0 m c X V v d D s s J n F 1 b 3 Q 7 U 2 V j d G l v b j E v U G F z c 2 l 2 Z U l 0 Z W 1 T d G F 0 U m V j a X B l L 0 F 1 d G 9 S Z W 1 v d m V k Q 2 9 s d W 1 u c z E u e y B Q Y X R o L D J 9 J n F 1 b 3 Q 7 L C Z x d W 9 0 O 1 N l Y 3 R p b 2 4 x L 1 B h c 3 N p d m V J d G V t U 3 R h d F J l Y 2 l w Z S 9 B d X R v U m V t b 3 Z l Z E N v b H V t b n M x L n t y Y W 5 n Z U 1 1 b H R p c G x p Z X I g L S B T e X N 0 Z W 0 u U 2 l u Z 2 x l L D N 9 J n F 1 b 3 Q 7 L C Z x d W 9 0 O 1 N l Y 3 R p b 2 4 x L 1 B h c 3 N p d m V J d G V t U 3 R h d F J l Y 2 l w Z S 9 B d X R v U m V t b 3 Z l Z E N v b H V t b n M x L n t k Y W 1 h Z 2 V N d W x 0 a X B s a W V y I C 0 g U 3 l z d G V t L l N p b m d s Z S w 0 f S Z x d W 9 0 O y w m c X V v d D t T Z W N 0 a W 9 u M S 9 Q Y X N z a X Z l S X R l b V N 0 Y X R S Z W N p c G U v Q X V 0 b 1 J l b W 9 2 Z W R D b 2 x 1 b W 5 z M S 5 7 Z G l z c G x h e U 5 h b W U g L S B T e X N 0 Z W 0 u U 3 R y a W 5 n L D V 9 J n F 1 b 3 Q 7 L C Z x d W 9 0 O 1 N l Y 3 R p b 2 4 x L 1 B h c 3 N p d m V J d G V t U 3 R h d F J l Y 2 l w Z S 9 B d X R v U m V t b 3 Z l Z E N v b H V t b n M x L n t k Z X N j c m l w d G l v b i A t I F N 5 c 3 R l b S 5 T d H J p b m c s N n 0 m c X V v d D s s J n F 1 b 3 Q 7 U 2 V j d G l v b j E v U G F z c 2 l 2 Z U l 0 Z W 1 T d G F 0 U m V j a X B l L 0 F 1 d G 9 S Z W 1 v d m V k Q 2 9 s d W 1 u c z E u e 2 x l d m V s I C 0 g U 3 l z d G V t L k l u d D M y L D d 9 J n F 1 b 3 Q 7 L C Z x d W 9 0 O 1 N l Y 3 R p b 2 4 x L 1 B h c 3 N p d m V J d G V t U 3 R h d F J l Y 2 l w Z S 9 B d X R v U m V t b 3 Z l Z E N v b H V t b n M x L n t i Y X N l V 2 V p Z 2 h 0 I C 0 g U 3 l z d G V t L l N p b m d s Z S w 4 f S Z x d W 9 0 O y w m c X V v d D t T Z W N 0 a W 9 u M S 9 Q Y X N z a X Z l S X R l b V N 0 Y X R S Z W N p c G U v Q X V 0 b 1 J l b W 9 2 Z W R D b 2 x 1 b W 5 z M S 5 7 Y n V 5 Q 2 9 z d C A t I F N 5 c 3 R l b S 5 J b n Q z M i w 5 f S Z x d W 9 0 O y w m c X V v d D t T Z W N 0 a W 9 u M S 9 Q Y X N z a X Z l S X R l b V N 0 Y X R S Z W N p c G U v Q X V 0 b 1 J l b W 9 2 Z W R D b 2 x 1 b W 5 z M S 5 7 a X N Q b 3 d l c l V w I C 0 g U 3 l z d G V t L k J v b 2 x l Y W 4 s M T B 9 J n F 1 b 3 Q 7 L C Z x d W 9 0 O 1 N l Y 3 R p b 2 4 x L 1 B h c 3 N p d m V J d G V t U 3 R h d F J l Y 2 l w Z S 9 B d X R v U m V t b 3 Z l Z E N v b H V t b n M x L n t p c 0 N v b n N 1 b W F i b G U g L S B T e X N 0 Z W 0 u Q m 9 v b G V h b i w x M X 0 m c X V v d D s s J n F 1 b 3 Q 7 U 2 V j d G l v b j E v U G F z c 2 l 2 Z U l 0 Z W 1 T d G F 0 U m V j a X B l L 0 F 1 d G 9 S Z W 1 v d m V k Q 2 9 s d W 1 u c z E u e 2 N v b 2 x k b 3 d u I C 0 g U 3 l z d G V t L l N p b m d s Z S w x M n 0 m c X V v d D s s J n F 1 b 3 Q 7 U 2 V j d G l v b j E v U G F z c 2 l 2 Z U l 0 Z W 1 T d G F 0 U m V j a X B l L 0 F 1 d G 9 S Z W 1 v d m V k Q 2 9 s d W 1 u c z E u e 2 l z U 3 R h Y 2 t h Y m x l I C 0 g U 3 l z d G V t L k J v b 2 x l Y W 4 s M T N 9 J n F 1 b 3 Q 7 L C Z x d W 9 0 O 1 N l Y 3 R p b 2 4 x L 1 B h c 3 N p d m V J d G V t U 3 R h d F J l Y 2 l w Z S 9 B d X R v U m V t b 3 Z l Z E N v b H V t b n M x L n t t Y X h T d G F j a y A t I F N 5 c 3 R l b S 5 J b n Q z M i w x N H 0 m c X V v d D s s J n F 1 b 3 Q 7 U 2 V j d G l v b j E v U G F z c 2 l 2 Z U l 0 Z W 1 T d G F 0 U m V j a X B l L 0 F 1 d G 9 S Z W 1 v d m V k Q 2 9 s d W 1 u c z E u e 2 J 1 a W x k Q 2 9 z d C A t I F N 5 c 3 R l b S 5 J b n Q z M i w x N X 0 m c X V v d D s s J n F 1 b 3 Q 7 U 2 V j d G l v b j E v U G F z c 2 l 2 Z U l 0 Z W 1 T d G F 0 U m V j a X B l L 0 F 1 d G 9 S Z W 1 v d m V k Q 2 9 s d W 1 u c z E u e 3 R p b W V U b 0 J 1 a W x k I C 0 g U 3 l z d G V t L l N p b m d s Z S w x N n 0 m c X V v d D s s J n F 1 b 3 Q 7 U 2 V j d G l v b j E v U G F z c 2 l 2 Z U l 0 Z W 1 T d G F 0 U m V j a X B l L 0 F 1 d G 9 S Z W 1 v d m V k Q 2 9 s d W 1 u c z E u e 3 V u a X F 1 Z U l E I C 0 g U 3 l z d G V t L l N 0 c m l u Z y w x N 3 0 m c X V v d D s s J n F 1 b 3 Q 7 U 2 V j d G l v b j E v U G F z c 2 l 2 Z U l 0 Z W 1 T d G F 0 U m V j a X B l L 0 F 1 d G 9 S Z W 1 v d m V k Q 2 9 s d W 1 u c z E u e 0 N v b H V t b j E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N z a X Z l S X R l b V N 0 Y X R S Z W N p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2 Z U l 0 Z W 1 T d G F 0 U m V j a X B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d m V J d G V t U 3 R h d F J l Y 2 l w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W V s Z F B p Y 2 t 1 c F J l Y 2 l w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h Y j g 3 N D Q 2 L W I z N D A t N D d m M S 0 5 Z j N m L W I 3 Z T k 2 Y z k 0 M 2 U 0 Z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h p Z W x k U G l j a 3 V w U m V j a X B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Z U M D g 6 M T k 6 M j M u M j c 1 N D k 5 O F o i I C 8 + P E V u d H J 5 I F R 5 c G U 9 I k Z p b G x D b 2 x 1 b W 5 U e X B l c y I g V m F s d W U 9 I n N C Z 0 1 H Q m d Z R E J R T U J B U U 1 C Q X d N R E J n W T 0 i I C 8 + P E V u d H J 5 I F R 5 c G U 9 I k Z p b G x D b 2 x 1 b W 5 O Y W 1 l c y I g V m F s d W U 9 I n N b J n F 1 b 3 Q 7 Q 2 x h c 3 M m c X V v d D s s J n F 1 b 3 Q 7 S W 5 z d G F u Y 2 V J R C Z x d W 9 0 O y w m c X V v d D s g U G F 0 a C Z x d W 9 0 O y w m c X V v d D t k a X N w b G F 5 T m F t Z S A t I F N 5 c 3 R l b S 5 T d H J p b m c m c X V v d D s s J n F 1 b 3 Q 7 Z G V z Y 3 J p c H R p b 2 4 g L S B T e X N 0 Z W 0 u U 3 R y a W 5 n J n F 1 b 3 Q 7 L C Z x d W 9 0 O 2 x l d m V s I C 0 g U 3 l z d G V t L k l u d D M y J n F 1 b 3 Q 7 L C Z x d W 9 0 O 2 J h c 2 V X Z W l n a H Q g L S B T e X N 0 Z W 0 u U 2 l u Z 2 x l J n F 1 b 3 Q 7 L C Z x d W 9 0 O 2 J 1 e U N v c 3 Q g L S B T e X N 0 Z W 0 u S W 5 0 M z I m c X V v d D s s J n F 1 b 3 Q 7 a X N Q b 3 d l c l V w I C 0 g U 3 l z d G V t L k J v b 2 x l Y W 4 m c X V v d D s s J n F 1 b 3 Q 7 a X N D b 2 5 z d W 1 h Y m x l I C 0 g U 3 l z d G V t L k J v b 2 x l Y W 4 m c X V v d D s s J n F 1 b 3 Q 7 Y 2 9 v b G R v d 2 4 g L S B T e X N 0 Z W 0 u U 2 l u Z 2 x l J n F 1 b 3 Q 7 L C Z x d W 9 0 O 2 l z U 3 R h Y 2 t h Y m x l I C 0 g U 3 l z d G V t L k J v b 2 x l Y W 4 m c X V v d D s s J n F 1 b 3 Q 7 b W F 4 U 3 R h Y 2 s g L S B T e X N 0 Z W 0 u S W 5 0 M z I m c X V v d D s s J n F 1 b 3 Q 7 Y n V p b G R D b 3 N 0 I C 0 g U 3 l z d G V t L k l u d D M y J n F 1 b 3 Q 7 L C Z x d W 9 0 O 3 R p b W V U b 0 J 1 a W x k I C 0 g U 3 l z d G V t L l N p b m d s Z S Z x d W 9 0 O y w m c X V v d D t 1 b m l x d W V J R C A t I F N 5 c 3 R l b S 5 T d H J p b m c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l l b G R Q a W N r d X B S Z W N p c G U v Q X V 0 b 1 J l b W 9 2 Z W R D b 2 x 1 b W 5 z M S 5 7 Q 2 x h c 3 M s M H 0 m c X V v d D s s J n F 1 b 3 Q 7 U 2 V j d G l v b j E v U 2 h p Z W x k U G l j a 3 V w U m V j a X B l L 0 F 1 d G 9 S Z W 1 v d m V k Q 2 9 s d W 1 u c z E u e 0 l u c 3 R h b m N l S U Q s M X 0 m c X V v d D s s J n F 1 b 3 Q 7 U 2 V j d G l v b j E v U 2 h p Z W x k U G l j a 3 V w U m V j a X B l L 0 F 1 d G 9 S Z W 1 v d m V k Q 2 9 s d W 1 u c z E u e y B Q Y X R o L D J 9 J n F 1 b 3 Q 7 L C Z x d W 9 0 O 1 N l Y 3 R p b 2 4 x L 1 N o a W V s Z F B p Y 2 t 1 c F J l Y 2 l w Z S 9 B d X R v U m V t b 3 Z l Z E N v b H V t b n M x L n t k a X N w b G F 5 T m F t Z S A t I F N 5 c 3 R l b S 5 T d H J p b m c s M 3 0 m c X V v d D s s J n F 1 b 3 Q 7 U 2 V j d G l v b j E v U 2 h p Z W x k U G l j a 3 V w U m V j a X B l L 0 F 1 d G 9 S Z W 1 v d m V k Q 2 9 s d W 1 u c z E u e 2 R l c 2 N y a X B 0 a W 9 u I C 0 g U 3 l z d G V t L l N 0 c m l u Z y w 0 f S Z x d W 9 0 O y w m c X V v d D t T Z W N 0 a W 9 u M S 9 T a G l l b G R Q a W N r d X B S Z W N p c G U v Q X V 0 b 1 J l b W 9 2 Z W R D b 2 x 1 b W 5 z M S 5 7 b G V 2 Z W w g L S B T e X N 0 Z W 0 u S W 5 0 M z I s N X 0 m c X V v d D s s J n F 1 b 3 Q 7 U 2 V j d G l v b j E v U 2 h p Z W x k U G l j a 3 V w U m V j a X B l L 0 F 1 d G 9 S Z W 1 v d m V k Q 2 9 s d W 1 u c z E u e 2 J h c 2 V X Z W l n a H Q g L S B T e X N 0 Z W 0 u U 2 l u Z 2 x l L D Z 9 J n F 1 b 3 Q 7 L C Z x d W 9 0 O 1 N l Y 3 R p b 2 4 x L 1 N o a W V s Z F B p Y 2 t 1 c F J l Y 2 l w Z S 9 B d X R v U m V t b 3 Z l Z E N v b H V t b n M x L n t i d X l D b 3 N 0 I C 0 g U 3 l z d G V t L k l u d D M y L D d 9 J n F 1 b 3 Q 7 L C Z x d W 9 0 O 1 N l Y 3 R p b 2 4 x L 1 N o a W V s Z F B p Y 2 t 1 c F J l Y 2 l w Z S 9 B d X R v U m V t b 3 Z l Z E N v b H V t b n M x L n t p c 1 B v d 2 V y V X A g L S B T e X N 0 Z W 0 u Q m 9 v b G V h b i w 4 f S Z x d W 9 0 O y w m c X V v d D t T Z W N 0 a W 9 u M S 9 T a G l l b G R Q a W N r d X B S Z W N p c G U v Q X V 0 b 1 J l b W 9 2 Z W R D b 2 x 1 b W 5 z M S 5 7 a X N D b 2 5 z d W 1 h Y m x l I C 0 g U 3 l z d G V t L k J v b 2 x l Y W 4 s O X 0 m c X V v d D s s J n F 1 b 3 Q 7 U 2 V j d G l v b j E v U 2 h p Z W x k U G l j a 3 V w U m V j a X B l L 0 F 1 d G 9 S Z W 1 v d m V k Q 2 9 s d W 1 u c z E u e 2 N v b 2 x k b 3 d u I C 0 g U 3 l z d G V t L l N p b m d s Z S w x M H 0 m c X V v d D s s J n F 1 b 3 Q 7 U 2 V j d G l v b j E v U 2 h p Z W x k U G l j a 3 V w U m V j a X B l L 0 F 1 d G 9 S Z W 1 v d m V k Q 2 9 s d W 1 u c z E u e 2 l z U 3 R h Y 2 t h Y m x l I C 0 g U 3 l z d G V t L k J v b 2 x l Y W 4 s M T F 9 J n F 1 b 3 Q 7 L C Z x d W 9 0 O 1 N l Y 3 R p b 2 4 x L 1 N o a W V s Z F B p Y 2 t 1 c F J l Y 2 l w Z S 9 B d X R v U m V t b 3 Z l Z E N v b H V t b n M x L n t t Y X h T d G F j a y A t I F N 5 c 3 R l b S 5 J b n Q z M i w x M n 0 m c X V v d D s s J n F 1 b 3 Q 7 U 2 V j d G l v b j E v U 2 h p Z W x k U G l j a 3 V w U m V j a X B l L 0 F 1 d G 9 S Z W 1 v d m V k Q 2 9 s d W 1 u c z E u e 2 J 1 a W x k Q 2 9 z d C A t I F N 5 c 3 R l b S 5 J b n Q z M i w x M 3 0 m c X V v d D s s J n F 1 b 3 Q 7 U 2 V j d G l v b j E v U 2 h p Z W x k U G l j a 3 V w U m V j a X B l L 0 F 1 d G 9 S Z W 1 v d m V k Q 2 9 s d W 1 u c z E u e 3 R p b W V U b 0 J 1 a W x k I C 0 g U 3 l z d G V t L l N p b m d s Z S w x N H 0 m c X V v d D s s J n F 1 b 3 Q 7 U 2 V j d G l v b j E v U 2 h p Z W x k U G l j a 3 V w U m V j a X B l L 0 F 1 d G 9 S Z W 1 v d m V k Q 2 9 s d W 1 u c z E u e 3 V u a X F 1 Z U l E I C 0 g U 3 l z d G V t L l N 0 c m l u Z y w x N X 0 m c X V v d D s s J n F 1 b 3 Q 7 U 2 V j d G l v b j E v U 2 h p Z W x k U G l j a 3 V w U m V j a X B l L 0 F 1 d G 9 S Z W 1 v d m V k Q 2 9 s d W 1 u c z E u e 0 N v b H V t b j E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a G l l b G R Q a W N r d X B S Z W N p c G U v Q X V 0 b 1 J l b W 9 2 Z W R D b 2 x 1 b W 5 z M S 5 7 Q 2 x h c 3 M s M H 0 m c X V v d D s s J n F 1 b 3 Q 7 U 2 V j d G l v b j E v U 2 h p Z W x k U G l j a 3 V w U m V j a X B l L 0 F 1 d G 9 S Z W 1 v d m V k Q 2 9 s d W 1 u c z E u e 0 l u c 3 R h b m N l S U Q s M X 0 m c X V v d D s s J n F 1 b 3 Q 7 U 2 V j d G l v b j E v U 2 h p Z W x k U G l j a 3 V w U m V j a X B l L 0 F 1 d G 9 S Z W 1 v d m V k Q 2 9 s d W 1 u c z E u e y B Q Y X R o L D J 9 J n F 1 b 3 Q 7 L C Z x d W 9 0 O 1 N l Y 3 R p b 2 4 x L 1 N o a W V s Z F B p Y 2 t 1 c F J l Y 2 l w Z S 9 B d X R v U m V t b 3 Z l Z E N v b H V t b n M x L n t k a X N w b G F 5 T m F t Z S A t I F N 5 c 3 R l b S 5 T d H J p b m c s M 3 0 m c X V v d D s s J n F 1 b 3 Q 7 U 2 V j d G l v b j E v U 2 h p Z W x k U G l j a 3 V w U m V j a X B l L 0 F 1 d G 9 S Z W 1 v d m V k Q 2 9 s d W 1 u c z E u e 2 R l c 2 N y a X B 0 a W 9 u I C 0 g U 3 l z d G V t L l N 0 c m l u Z y w 0 f S Z x d W 9 0 O y w m c X V v d D t T Z W N 0 a W 9 u M S 9 T a G l l b G R Q a W N r d X B S Z W N p c G U v Q X V 0 b 1 J l b W 9 2 Z W R D b 2 x 1 b W 5 z M S 5 7 b G V 2 Z W w g L S B T e X N 0 Z W 0 u S W 5 0 M z I s N X 0 m c X V v d D s s J n F 1 b 3 Q 7 U 2 V j d G l v b j E v U 2 h p Z W x k U G l j a 3 V w U m V j a X B l L 0 F 1 d G 9 S Z W 1 v d m V k Q 2 9 s d W 1 u c z E u e 2 J h c 2 V X Z W l n a H Q g L S B T e X N 0 Z W 0 u U 2 l u Z 2 x l L D Z 9 J n F 1 b 3 Q 7 L C Z x d W 9 0 O 1 N l Y 3 R p b 2 4 x L 1 N o a W V s Z F B p Y 2 t 1 c F J l Y 2 l w Z S 9 B d X R v U m V t b 3 Z l Z E N v b H V t b n M x L n t i d X l D b 3 N 0 I C 0 g U 3 l z d G V t L k l u d D M y L D d 9 J n F 1 b 3 Q 7 L C Z x d W 9 0 O 1 N l Y 3 R p b 2 4 x L 1 N o a W V s Z F B p Y 2 t 1 c F J l Y 2 l w Z S 9 B d X R v U m V t b 3 Z l Z E N v b H V t b n M x L n t p c 1 B v d 2 V y V X A g L S B T e X N 0 Z W 0 u Q m 9 v b G V h b i w 4 f S Z x d W 9 0 O y w m c X V v d D t T Z W N 0 a W 9 u M S 9 T a G l l b G R Q a W N r d X B S Z W N p c G U v Q X V 0 b 1 J l b W 9 2 Z W R D b 2 x 1 b W 5 z M S 5 7 a X N D b 2 5 z d W 1 h Y m x l I C 0 g U 3 l z d G V t L k J v b 2 x l Y W 4 s O X 0 m c X V v d D s s J n F 1 b 3 Q 7 U 2 V j d G l v b j E v U 2 h p Z W x k U G l j a 3 V w U m V j a X B l L 0 F 1 d G 9 S Z W 1 v d m V k Q 2 9 s d W 1 u c z E u e 2 N v b 2 x k b 3 d u I C 0 g U 3 l z d G V t L l N p b m d s Z S w x M H 0 m c X V v d D s s J n F 1 b 3 Q 7 U 2 V j d G l v b j E v U 2 h p Z W x k U G l j a 3 V w U m V j a X B l L 0 F 1 d G 9 S Z W 1 v d m V k Q 2 9 s d W 1 u c z E u e 2 l z U 3 R h Y 2 t h Y m x l I C 0 g U 3 l z d G V t L k J v b 2 x l Y W 4 s M T F 9 J n F 1 b 3 Q 7 L C Z x d W 9 0 O 1 N l Y 3 R p b 2 4 x L 1 N o a W V s Z F B p Y 2 t 1 c F J l Y 2 l w Z S 9 B d X R v U m V t b 3 Z l Z E N v b H V t b n M x L n t t Y X h T d G F j a y A t I F N 5 c 3 R l b S 5 J b n Q z M i w x M n 0 m c X V v d D s s J n F 1 b 3 Q 7 U 2 V j d G l v b j E v U 2 h p Z W x k U G l j a 3 V w U m V j a X B l L 0 F 1 d G 9 S Z W 1 v d m V k Q 2 9 s d W 1 u c z E u e 2 J 1 a W x k Q 2 9 z d C A t I F N 5 c 3 R l b S 5 J b n Q z M i w x M 3 0 m c X V v d D s s J n F 1 b 3 Q 7 U 2 V j d G l v b j E v U 2 h p Z W x k U G l j a 3 V w U m V j a X B l L 0 F 1 d G 9 S Z W 1 v d m V k Q 2 9 s d W 1 u c z E u e 3 R p b W V U b 0 J 1 a W x k I C 0 g U 3 l z d G V t L l N p b m d s Z S w x N H 0 m c X V v d D s s J n F 1 b 3 Q 7 U 2 V j d G l v b j E v U 2 h p Z W x k U G l j a 3 V w U m V j a X B l L 0 F 1 d G 9 S Z W 1 v d m V k Q 2 9 s d W 1 u c z E u e 3 V u a X F 1 Z U l E I C 0 g U 3 l z d G V t L l N 0 c m l u Z y w x N X 0 m c X V v d D s s J n F 1 b 3 Q 7 U 2 V j d G l v b j E v U 2 h p Z W x k U G l j a 3 V w U m V j a X B l L 0 F 1 d G 9 S Z W 1 v d m V k Q 2 9 s d W 1 u c z E u e 0 N v b H V t b j E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l l b G R Q a W N r d X B S Z W N p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Z W x k U G l j a 3 V w U m V j a X B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W V s Z F B p Y 2 t 1 c F J l Y 2 l w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3 a X R j a F N 0 Y X R S Z W N p c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N 2 Q 3 M 2 I z O C 0 x O D Y 0 L T Q 2 M D E t Y W F j N y 1 h M W J k Y W J l N G I 5 M T k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3 a X R j a F N 0 Y X R S Z W N p c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N l Q w O D o x O T o y M y 4 y O T k x N j U 4 W i I g L z 4 8 R W 5 0 c n k g V H l w Z T 0 i R m l s b E N v b H V t b l R 5 c G V z I i B W Y W x 1 Z T 0 i c 0 J n T U d C Z 0 V H Q m d N R k F 3 R U J B d 0 V E Q X d N R 0 J n P T 0 i I C 8 + P E V u d H J 5 I F R 5 c G U 9 I k Z p b G x D b 2 x 1 b W 5 O Y W 1 l c y I g V m F s d W U 9 I n N b J n F 1 b 3 Q 7 Q 2 x h c 3 M m c X V v d D s s J n F 1 b 3 Q 7 S W 5 z d G F u Y 2 V J R C Z x d W 9 0 O y w m c X V v d D s g U G F 0 a C Z x d W 9 0 O y w m c X V v d D t z d G F 0 T m F t Z S A t I F N 5 c 3 R l b S 5 T d H J p b m c m c X V v d D s s J n F 1 b 3 Q 7 d m F s d W U g L S B T e X N 0 Z W 0 u Q m 9 v b G V h b i Z x d W 9 0 O y w m c X V v d D t k a X N w b G F 5 T m F t Z S A t I F N 5 c 3 R l b S 5 T d H J p b m c m c X V v d D s s J n F 1 b 3 Q 7 Z G V z Y 3 J p c H R p b 2 4 g L S B T e X N 0 Z W 0 u U 3 R y a W 5 n J n F 1 b 3 Q 7 L C Z x d W 9 0 O 2 x l d m V s I C 0 g U 3 l z d G V t L k l u d D M y J n F 1 b 3 Q 7 L C Z x d W 9 0 O 2 J h c 2 V X Z W l n a H Q g L S B T e X N 0 Z W 0 u U 2 l u Z 2 x l J n F 1 b 3 Q 7 L C Z x d W 9 0 O 2 J 1 e U N v c 3 Q g L S B T e X N 0 Z W 0 u S W 5 0 M z I m c X V v d D s s J n F 1 b 3 Q 7 a X N Q b 3 d l c l V w I C 0 g U 3 l z d G V t L k J v b 2 x l Y W 4 m c X V v d D s s J n F 1 b 3 Q 7 a X N D b 2 5 z d W 1 h Y m x l I C 0 g U 3 l z d G V t L k J v b 2 x l Y W 4 m c X V v d D s s J n F 1 b 3 Q 7 Y 2 9 v b G R v d 2 4 g L S B T e X N 0 Z W 0 u U 2 l u Z 2 x l J n F 1 b 3 Q 7 L C Z x d W 9 0 O 2 l z U 3 R h Y 2 t h Y m x l I C 0 g U 3 l z d G V t L k J v b 2 x l Y W 4 m c X V v d D s s J n F 1 b 3 Q 7 b W F 4 U 3 R h Y 2 s g L S B T e X N 0 Z W 0 u S W 5 0 M z I m c X V v d D s s J n F 1 b 3 Q 7 Y n V p b G R D b 3 N 0 I C 0 g U 3 l z d G V t L k l u d D M y J n F 1 b 3 Q 7 L C Z x d W 9 0 O 3 R p b W V U b 0 J 1 a W x k I C 0 g U 3 l z d G V t L l N p b m d s Z S Z x d W 9 0 O y w m c X V v d D t 1 b m l x d W V J R C A t I F N 5 c 3 R l b S 5 T d H J p b m c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2 l 0 Y 2 h T d G F 0 U m V j a X B l L 0 F 1 d G 9 S Z W 1 v d m V k Q 2 9 s d W 1 u c z E u e 0 N s Y X N z L D B 9 J n F 1 b 3 Q 7 L C Z x d W 9 0 O 1 N l Y 3 R p b 2 4 x L 1 N 3 a X R j a F N 0 Y X R S Z W N p c G U v Q X V 0 b 1 J l b W 9 2 Z W R D b 2 x 1 b W 5 z M S 5 7 S W 5 z d G F u Y 2 V J R C w x f S Z x d W 9 0 O y w m c X V v d D t T Z W N 0 a W 9 u M S 9 T d 2 l 0 Y 2 h T d G F 0 U m V j a X B l L 0 F 1 d G 9 S Z W 1 v d m V k Q 2 9 s d W 1 u c z E u e y B Q Y X R o L D J 9 J n F 1 b 3 Q 7 L C Z x d W 9 0 O 1 N l Y 3 R p b 2 4 x L 1 N 3 a X R j a F N 0 Y X R S Z W N p c G U v Q X V 0 b 1 J l b W 9 2 Z W R D b 2 x 1 b W 5 z M S 5 7 c 3 R h d E 5 h b W U g L S B T e X N 0 Z W 0 u U 3 R y a W 5 n L D N 9 J n F 1 b 3 Q 7 L C Z x d W 9 0 O 1 N l Y 3 R p b 2 4 x L 1 N 3 a X R j a F N 0 Y X R S Z W N p c G U v Q X V 0 b 1 J l b W 9 2 Z W R D b 2 x 1 b W 5 z M S 5 7 d m F s d W U g L S B T e X N 0 Z W 0 u Q m 9 v b G V h b i w 0 f S Z x d W 9 0 O y w m c X V v d D t T Z W N 0 a W 9 u M S 9 T d 2 l 0 Y 2 h T d G F 0 U m V j a X B l L 0 F 1 d G 9 S Z W 1 v d m V k Q 2 9 s d W 1 u c z E u e 2 R p c 3 B s Y X l O Y W 1 l I C 0 g U 3 l z d G V t L l N 0 c m l u Z y w 1 f S Z x d W 9 0 O y w m c X V v d D t T Z W N 0 a W 9 u M S 9 T d 2 l 0 Y 2 h T d G F 0 U m V j a X B l L 0 F 1 d G 9 S Z W 1 v d m V k Q 2 9 s d W 1 u c z E u e 2 R l c 2 N y a X B 0 a W 9 u I C 0 g U 3 l z d G V t L l N 0 c m l u Z y w 2 f S Z x d W 9 0 O y w m c X V v d D t T Z W N 0 a W 9 u M S 9 T d 2 l 0 Y 2 h T d G F 0 U m V j a X B l L 0 F 1 d G 9 S Z W 1 v d m V k Q 2 9 s d W 1 u c z E u e 2 x l d m V s I C 0 g U 3 l z d G V t L k l u d D M y L D d 9 J n F 1 b 3 Q 7 L C Z x d W 9 0 O 1 N l Y 3 R p b 2 4 x L 1 N 3 a X R j a F N 0 Y X R S Z W N p c G U v Q X V 0 b 1 J l b W 9 2 Z W R D b 2 x 1 b W 5 z M S 5 7 Y m F z Z V d l a W d o d C A t I F N 5 c 3 R l b S 5 T a W 5 n b G U s O H 0 m c X V v d D s s J n F 1 b 3 Q 7 U 2 V j d G l v b j E v U 3 d p d G N o U 3 R h d F J l Y 2 l w Z S 9 B d X R v U m V t b 3 Z l Z E N v b H V t b n M x L n t i d X l D b 3 N 0 I C 0 g U 3 l z d G V t L k l u d D M y L D l 9 J n F 1 b 3 Q 7 L C Z x d W 9 0 O 1 N l Y 3 R p b 2 4 x L 1 N 3 a X R j a F N 0 Y X R S Z W N p c G U v Q X V 0 b 1 J l b W 9 2 Z W R D b 2 x 1 b W 5 z M S 5 7 a X N Q b 3 d l c l V w I C 0 g U 3 l z d G V t L k J v b 2 x l Y W 4 s M T B 9 J n F 1 b 3 Q 7 L C Z x d W 9 0 O 1 N l Y 3 R p b 2 4 x L 1 N 3 a X R j a F N 0 Y X R S Z W N p c G U v Q X V 0 b 1 J l b W 9 2 Z W R D b 2 x 1 b W 5 z M S 5 7 a X N D b 2 5 z d W 1 h Y m x l I C 0 g U 3 l z d G V t L k J v b 2 x l Y W 4 s M T F 9 J n F 1 b 3 Q 7 L C Z x d W 9 0 O 1 N l Y 3 R p b 2 4 x L 1 N 3 a X R j a F N 0 Y X R S Z W N p c G U v Q X V 0 b 1 J l b W 9 2 Z W R D b 2 x 1 b W 5 z M S 5 7 Y 2 9 v b G R v d 2 4 g L S B T e X N 0 Z W 0 u U 2 l u Z 2 x l L D E y f S Z x d W 9 0 O y w m c X V v d D t T Z W N 0 a W 9 u M S 9 T d 2 l 0 Y 2 h T d G F 0 U m V j a X B l L 0 F 1 d G 9 S Z W 1 v d m V k Q 2 9 s d W 1 u c z E u e 2 l z U 3 R h Y 2 t h Y m x l I C 0 g U 3 l z d G V t L k J v b 2 x l Y W 4 s M T N 9 J n F 1 b 3 Q 7 L C Z x d W 9 0 O 1 N l Y 3 R p b 2 4 x L 1 N 3 a X R j a F N 0 Y X R S Z W N p c G U v Q X V 0 b 1 J l b W 9 2 Z W R D b 2 x 1 b W 5 z M S 5 7 b W F 4 U 3 R h Y 2 s g L S B T e X N 0 Z W 0 u S W 5 0 M z I s M T R 9 J n F 1 b 3 Q 7 L C Z x d W 9 0 O 1 N l Y 3 R p b 2 4 x L 1 N 3 a X R j a F N 0 Y X R S Z W N p c G U v Q X V 0 b 1 J l b W 9 2 Z W R D b 2 x 1 b W 5 z M S 5 7 Y n V p b G R D b 3 N 0 I C 0 g U 3 l z d G V t L k l u d D M y L D E 1 f S Z x d W 9 0 O y w m c X V v d D t T Z W N 0 a W 9 u M S 9 T d 2 l 0 Y 2 h T d G F 0 U m V j a X B l L 0 F 1 d G 9 S Z W 1 v d m V k Q 2 9 s d W 1 u c z E u e 3 R p b W V U b 0 J 1 a W x k I C 0 g U 3 l z d G V t L l N p b m d s Z S w x N n 0 m c X V v d D s s J n F 1 b 3 Q 7 U 2 V j d G l v b j E v U 3 d p d G N o U 3 R h d F J l Y 2 l w Z S 9 B d X R v U m V t b 3 Z l Z E N v b H V t b n M x L n t 1 b m l x d W V J R C A t I F N 5 c 3 R l b S 5 T d H J p b m c s M T d 9 J n F 1 b 3 Q 7 L C Z x d W 9 0 O 1 N l Y 3 R p b 2 4 x L 1 N 3 a X R j a F N 0 Y X R S Z W N p c G U v Q X V 0 b 1 J l b W 9 2 Z W R D b 2 x 1 b W 5 z M S 5 7 Q 2 9 s d W 1 u M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N 3 a X R j a F N 0 Y X R S Z W N p c G U v Q X V 0 b 1 J l b W 9 2 Z W R D b 2 x 1 b W 5 z M S 5 7 Q 2 x h c 3 M s M H 0 m c X V v d D s s J n F 1 b 3 Q 7 U 2 V j d G l v b j E v U 3 d p d G N o U 3 R h d F J l Y 2 l w Z S 9 B d X R v U m V t b 3 Z l Z E N v b H V t b n M x L n t J b n N 0 Y W 5 j Z U l E L D F 9 J n F 1 b 3 Q 7 L C Z x d W 9 0 O 1 N l Y 3 R p b 2 4 x L 1 N 3 a X R j a F N 0 Y X R S Z W N p c G U v Q X V 0 b 1 J l b W 9 2 Z W R D b 2 x 1 b W 5 z M S 5 7 I F B h d G g s M n 0 m c X V v d D s s J n F 1 b 3 Q 7 U 2 V j d G l v b j E v U 3 d p d G N o U 3 R h d F J l Y 2 l w Z S 9 B d X R v U m V t b 3 Z l Z E N v b H V t b n M x L n t z d G F 0 T m F t Z S A t I F N 5 c 3 R l b S 5 T d H J p b m c s M 3 0 m c X V v d D s s J n F 1 b 3 Q 7 U 2 V j d G l v b j E v U 3 d p d G N o U 3 R h d F J l Y 2 l w Z S 9 B d X R v U m V t b 3 Z l Z E N v b H V t b n M x L n t 2 Y W x 1 Z S A t I F N 5 c 3 R l b S 5 C b 2 9 s Z W F u L D R 9 J n F 1 b 3 Q 7 L C Z x d W 9 0 O 1 N l Y 3 R p b 2 4 x L 1 N 3 a X R j a F N 0 Y X R S Z W N p c G U v Q X V 0 b 1 J l b W 9 2 Z W R D b 2 x 1 b W 5 z M S 5 7 Z G l z c G x h e U 5 h b W U g L S B T e X N 0 Z W 0 u U 3 R y a W 5 n L D V 9 J n F 1 b 3 Q 7 L C Z x d W 9 0 O 1 N l Y 3 R p b 2 4 x L 1 N 3 a X R j a F N 0 Y X R S Z W N p c G U v Q X V 0 b 1 J l b W 9 2 Z W R D b 2 x 1 b W 5 z M S 5 7 Z G V z Y 3 J p c H R p b 2 4 g L S B T e X N 0 Z W 0 u U 3 R y a W 5 n L D Z 9 J n F 1 b 3 Q 7 L C Z x d W 9 0 O 1 N l Y 3 R p b 2 4 x L 1 N 3 a X R j a F N 0 Y X R S Z W N p c G U v Q X V 0 b 1 J l b W 9 2 Z W R D b 2 x 1 b W 5 z M S 5 7 b G V 2 Z W w g L S B T e X N 0 Z W 0 u S W 5 0 M z I s N 3 0 m c X V v d D s s J n F 1 b 3 Q 7 U 2 V j d G l v b j E v U 3 d p d G N o U 3 R h d F J l Y 2 l w Z S 9 B d X R v U m V t b 3 Z l Z E N v b H V t b n M x L n t i Y X N l V 2 V p Z 2 h 0 I C 0 g U 3 l z d G V t L l N p b m d s Z S w 4 f S Z x d W 9 0 O y w m c X V v d D t T Z W N 0 a W 9 u M S 9 T d 2 l 0 Y 2 h T d G F 0 U m V j a X B l L 0 F 1 d G 9 S Z W 1 v d m V k Q 2 9 s d W 1 u c z E u e 2 J 1 e U N v c 3 Q g L S B T e X N 0 Z W 0 u S W 5 0 M z I s O X 0 m c X V v d D s s J n F 1 b 3 Q 7 U 2 V j d G l v b j E v U 3 d p d G N o U 3 R h d F J l Y 2 l w Z S 9 B d X R v U m V t b 3 Z l Z E N v b H V t b n M x L n t p c 1 B v d 2 V y V X A g L S B T e X N 0 Z W 0 u Q m 9 v b G V h b i w x M H 0 m c X V v d D s s J n F 1 b 3 Q 7 U 2 V j d G l v b j E v U 3 d p d G N o U 3 R h d F J l Y 2 l w Z S 9 B d X R v U m V t b 3 Z l Z E N v b H V t b n M x L n t p c 0 N v b n N 1 b W F i b G U g L S B T e X N 0 Z W 0 u Q m 9 v b G V h b i w x M X 0 m c X V v d D s s J n F 1 b 3 Q 7 U 2 V j d G l v b j E v U 3 d p d G N o U 3 R h d F J l Y 2 l w Z S 9 B d X R v U m V t b 3 Z l Z E N v b H V t b n M x L n t j b 2 9 s Z G 9 3 b i A t I F N 5 c 3 R l b S 5 T a W 5 n b G U s M T J 9 J n F 1 b 3 Q 7 L C Z x d W 9 0 O 1 N l Y 3 R p b 2 4 x L 1 N 3 a X R j a F N 0 Y X R S Z W N p c G U v Q X V 0 b 1 J l b W 9 2 Z W R D b 2 x 1 b W 5 z M S 5 7 a X N T d G F j a 2 F i b G U g L S B T e X N 0 Z W 0 u Q m 9 v b G V h b i w x M 3 0 m c X V v d D s s J n F 1 b 3 Q 7 U 2 V j d G l v b j E v U 3 d p d G N o U 3 R h d F J l Y 2 l w Z S 9 B d X R v U m V t b 3 Z l Z E N v b H V t b n M x L n t t Y X h T d G F j a y A t I F N 5 c 3 R l b S 5 J b n Q z M i w x N H 0 m c X V v d D s s J n F 1 b 3 Q 7 U 2 V j d G l v b j E v U 3 d p d G N o U 3 R h d F J l Y 2 l w Z S 9 B d X R v U m V t b 3 Z l Z E N v b H V t b n M x L n t i d W l s Z E N v c 3 Q g L S B T e X N 0 Z W 0 u S W 5 0 M z I s M T V 9 J n F 1 b 3 Q 7 L C Z x d W 9 0 O 1 N l Y 3 R p b 2 4 x L 1 N 3 a X R j a F N 0 Y X R S Z W N p c G U v Q X V 0 b 1 J l b W 9 2 Z W R D b 2 x 1 b W 5 z M S 5 7 d G l t Z V R v Q n V p b G Q g L S B T e X N 0 Z W 0 u U 2 l u Z 2 x l L D E 2 f S Z x d W 9 0 O y w m c X V v d D t T Z W N 0 a W 9 u M S 9 T d 2 l 0 Y 2 h T d G F 0 U m V j a X B l L 0 F 1 d G 9 S Z W 1 v d m V k Q 2 9 s d W 1 u c z E u e 3 V u a X F 1 Z U l E I C 0 g U 3 l z d G V t L l N 0 c m l u Z y w x N 3 0 m c X V v d D s s J n F 1 b 3 Q 7 U 2 V j d G l v b j E v U 3 d p d G N o U 3 R h d F J l Y 2 l w Z S 9 B d X R v U m V t b 3 Z l Z E N v b H V t b n M x L n t D b 2 x 1 b W 4 x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d p d G N o U 3 R h d F J l Y 2 l w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2 l 0 Y 2 h T d G F 0 U m V j a X B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3 a X R j a F N 0 Y X R S Z W N p c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9 s U G l j a 3 V w U m V j a X B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W Y 0 Z T Q y M D E t Y W Q 0 Z i 0 0 N G E 5 L W I z M m Q t M j h m M W I 2 Y z c y M z I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b 2 9 s U G l j a 3 V w U m V j a X B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Z U M D g 6 M T k 6 M j M u M j g 3 M D I 0 M F o i I C 8 + P E V u d H J 5 I F R 5 c G U 9 I k Z p b G x D b 2 x 1 b W 5 U e X B l c y I g V m F s d W U 9 I n N C Z 0 1 H Q m d Z R E J R T U J B U U 1 C Q X d N R E J n W T 0 i I C 8 + P E V u d H J 5 I F R 5 c G U 9 I k Z p b G x D b 2 x 1 b W 5 O Y W 1 l c y I g V m F s d W U 9 I n N b J n F 1 b 3 Q 7 Q 2 x h c 3 M m c X V v d D s s J n F 1 b 3 Q 7 S W 5 z d G F u Y 2 V J R C Z x d W 9 0 O y w m c X V v d D s g U G F 0 a C Z x d W 9 0 O y w m c X V v d D t k a X N w b G F 5 T m F t Z S A t I F N 5 c 3 R l b S 5 T d H J p b m c m c X V v d D s s J n F 1 b 3 Q 7 Z G V z Y 3 J p c H R p b 2 4 g L S B T e X N 0 Z W 0 u U 3 R y a W 5 n J n F 1 b 3 Q 7 L C Z x d W 9 0 O 2 x l d m V s I C 0 g U 3 l z d G V t L k l u d D M y J n F 1 b 3 Q 7 L C Z x d W 9 0 O 2 J h c 2 V X Z W l n a H Q g L S B T e X N 0 Z W 0 u U 2 l u Z 2 x l J n F 1 b 3 Q 7 L C Z x d W 9 0 O 2 J 1 e U N v c 3 Q g L S B T e X N 0 Z W 0 u S W 5 0 M z I m c X V v d D s s J n F 1 b 3 Q 7 a X N Q b 3 d l c l V w I C 0 g U 3 l z d G V t L k J v b 2 x l Y W 4 m c X V v d D s s J n F 1 b 3 Q 7 a X N D b 2 5 z d W 1 h Y m x l I C 0 g U 3 l z d G V t L k J v b 2 x l Y W 4 m c X V v d D s s J n F 1 b 3 Q 7 Y 2 9 v b G R v d 2 4 g L S B T e X N 0 Z W 0 u U 2 l u Z 2 x l J n F 1 b 3 Q 7 L C Z x d W 9 0 O 2 l z U 3 R h Y 2 t h Y m x l I C 0 g U 3 l z d G V t L k J v b 2 x l Y W 4 m c X V v d D s s J n F 1 b 3 Q 7 b W F 4 U 3 R h Y 2 s g L S B T e X N 0 Z W 0 u S W 5 0 M z I m c X V v d D s s J n F 1 b 3 Q 7 Y n V p b G R D b 3 N 0 I C 0 g U 3 l z d G V t L k l u d D M y J n F 1 b 3 Q 7 L C Z x d W 9 0 O 3 R p b W V U b 0 J 1 a W x k I C 0 g U 3 l z d G V t L l N p b m d s Z S Z x d W 9 0 O y w m c X V v d D t 1 b m l x d W V J R C A t I F N 5 c 3 R l b S 5 T d H J p b m c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2 9 s U G l j a 3 V w U m V j a X B l L 0 F 1 d G 9 S Z W 1 v d m V k Q 2 9 s d W 1 u c z E u e 0 N s Y X N z L D B 9 J n F 1 b 3 Q 7 L C Z x d W 9 0 O 1 N l Y 3 R p b 2 4 x L 1 R v b 2 x Q a W N r d X B S Z W N p c G U v Q X V 0 b 1 J l b W 9 2 Z W R D b 2 x 1 b W 5 z M S 5 7 S W 5 z d G F u Y 2 V J R C w x f S Z x d W 9 0 O y w m c X V v d D t T Z W N 0 a W 9 u M S 9 U b 2 9 s U G l j a 3 V w U m V j a X B l L 0 F 1 d G 9 S Z W 1 v d m V k Q 2 9 s d W 1 u c z E u e y B Q Y X R o L D J 9 J n F 1 b 3 Q 7 L C Z x d W 9 0 O 1 N l Y 3 R p b 2 4 x L 1 R v b 2 x Q a W N r d X B S Z W N p c G U v Q X V 0 b 1 J l b W 9 2 Z W R D b 2 x 1 b W 5 z M S 5 7 Z G l z c G x h e U 5 h b W U g L S B T e X N 0 Z W 0 u U 3 R y a W 5 n L D N 9 J n F 1 b 3 Q 7 L C Z x d W 9 0 O 1 N l Y 3 R p b 2 4 x L 1 R v b 2 x Q a W N r d X B S Z W N p c G U v Q X V 0 b 1 J l b W 9 2 Z W R D b 2 x 1 b W 5 z M S 5 7 Z G V z Y 3 J p c H R p b 2 4 g L S B T e X N 0 Z W 0 u U 3 R y a W 5 n L D R 9 J n F 1 b 3 Q 7 L C Z x d W 9 0 O 1 N l Y 3 R p b 2 4 x L 1 R v b 2 x Q a W N r d X B S Z W N p c G U v Q X V 0 b 1 J l b W 9 2 Z W R D b 2 x 1 b W 5 z M S 5 7 b G V 2 Z W w g L S B T e X N 0 Z W 0 u S W 5 0 M z I s N X 0 m c X V v d D s s J n F 1 b 3 Q 7 U 2 V j d G l v b j E v V G 9 v b F B p Y 2 t 1 c F J l Y 2 l w Z S 9 B d X R v U m V t b 3 Z l Z E N v b H V t b n M x L n t i Y X N l V 2 V p Z 2 h 0 I C 0 g U 3 l z d G V t L l N p b m d s Z S w 2 f S Z x d W 9 0 O y w m c X V v d D t T Z W N 0 a W 9 u M S 9 U b 2 9 s U G l j a 3 V w U m V j a X B l L 0 F 1 d G 9 S Z W 1 v d m V k Q 2 9 s d W 1 u c z E u e 2 J 1 e U N v c 3 Q g L S B T e X N 0 Z W 0 u S W 5 0 M z I s N 3 0 m c X V v d D s s J n F 1 b 3 Q 7 U 2 V j d G l v b j E v V G 9 v b F B p Y 2 t 1 c F J l Y 2 l w Z S 9 B d X R v U m V t b 3 Z l Z E N v b H V t b n M x L n t p c 1 B v d 2 V y V X A g L S B T e X N 0 Z W 0 u Q m 9 v b G V h b i w 4 f S Z x d W 9 0 O y w m c X V v d D t T Z W N 0 a W 9 u M S 9 U b 2 9 s U G l j a 3 V w U m V j a X B l L 0 F 1 d G 9 S Z W 1 v d m V k Q 2 9 s d W 1 u c z E u e 2 l z Q 2 9 u c 3 V t Y W J s Z S A t I F N 5 c 3 R l b S 5 C b 2 9 s Z W F u L D l 9 J n F 1 b 3 Q 7 L C Z x d W 9 0 O 1 N l Y 3 R p b 2 4 x L 1 R v b 2 x Q a W N r d X B S Z W N p c G U v Q X V 0 b 1 J l b W 9 2 Z W R D b 2 x 1 b W 5 z M S 5 7 Y 2 9 v b G R v d 2 4 g L S B T e X N 0 Z W 0 u U 2 l u Z 2 x l L D E w f S Z x d W 9 0 O y w m c X V v d D t T Z W N 0 a W 9 u M S 9 U b 2 9 s U G l j a 3 V w U m V j a X B l L 0 F 1 d G 9 S Z W 1 v d m V k Q 2 9 s d W 1 u c z E u e 2 l z U 3 R h Y 2 t h Y m x l I C 0 g U 3 l z d G V t L k J v b 2 x l Y W 4 s M T F 9 J n F 1 b 3 Q 7 L C Z x d W 9 0 O 1 N l Y 3 R p b 2 4 x L 1 R v b 2 x Q a W N r d X B S Z W N p c G U v Q X V 0 b 1 J l b W 9 2 Z W R D b 2 x 1 b W 5 z M S 5 7 b W F 4 U 3 R h Y 2 s g L S B T e X N 0 Z W 0 u S W 5 0 M z I s M T J 9 J n F 1 b 3 Q 7 L C Z x d W 9 0 O 1 N l Y 3 R p b 2 4 x L 1 R v b 2 x Q a W N r d X B S Z W N p c G U v Q X V 0 b 1 J l b W 9 2 Z W R D b 2 x 1 b W 5 z M S 5 7 Y n V p b G R D b 3 N 0 I C 0 g U 3 l z d G V t L k l u d D M y L D E z f S Z x d W 9 0 O y w m c X V v d D t T Z W N 0 a W 9 u M S 9 U b 2 9 s U G l j a 3 V w U m V j a X B l L 0 F 1 d G 9 S Z W 1 v d m V k Q 2 9 s d W 1 u c z E u e 3 R p b W V U b 0 J 1 a W x k I C 0 g U 3 l z d G V t L l N p b m d s Z S w x N H 0 m c X V v d D s s J n F 1 b 3 Q 7 U 2 V j d G l v b j E v V G 9 v b F B p Y 2 t 1 c F J l Y 2 l w Z S 9 B d X R v U m V t b 3 Z l Z E N v b H V t b n M x L n t 1 b m l x d W V J R C A t I F N 5 c 3 R l b S 5 T d H J p b m c s M T V 9 J n F 1 b 3 Q 7 L C Z x d W 9 0 O 1 N l Y 3 R p b 2 4 x L 1 R v b 2 x Q a W N r d X B S Z W N p c G U v Q X V 0 b 1 J l b W 9 2 Z W R D b 2 x 1 b W 5 z M S 5 7 Q 2 9 s d W 1 u M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R v b 2 x Q a W N r d X B S Z W N p c G U v Q X V 0 b 1 J l b W 9 2 Z W R D b 2 x 1 b W 5 z M S 5 7 Q 2 x h c 3 M s M H 0 m c X V v d D s s J n F 1 b 3 Q 7 U 2 V j d G l v b j E v V G 9 v b F B p Y 2 t 1 c F J l Y 2 l w Z S 9 B d X R v U m V t b 3 Z l Z E N v b H V t b n M x L n t J b n N 0 Y W 5 j Z U l E L D F 9 J n F 1 b 3 Q 7 L C Z x d W 9 0 O 1 N l Y 3 R p b 2 4 x L 1 R v b 2 x Q a W N r d X B S Z W N p c G U v Q X V 0 b 1 J l b W 9 2 Z W R D b 2 x 1 b W 5 z M S 5 7 I F B h d G g s M n 0 m c X V v d D s s J n F 1 b 3 Q 7 U 2 V j d G l v b j E v V G 9 v b F B p Y 2 t 1 c F J l Y 2 l w Z S 9 B d X R v U m V t b 3 Z l Z E N v b H V t b n M x L n t k a X N w b G F 5 T m F t Z S A t I F N 5 c 3 R l b S 5 T d H J p b m c s M 3 0 m c X V v d D s s J n F 1 b 3 Q 7 U 2 V j d G l v b j E v V G 9 v b F B p Y 2 t 1 c F J l Y 2 l w Z S 9 B d X R v U m V t b 3 Z l Z E N v b H V t b n M x L n t k Z X N j c m l w d G l v b i A t I F N 5 c 3 R l b S 5 T d H J p b m c s N H 0 m c X V v d D s s J n F 1 b 3 Q 7 U 2 V j d G l v b j E v V G 9 v b F B p Y 2 t 1 c F J l Y 2 l w Z S 9 B d X R v U m V t b 3 Z l Z E N v b H V t b n M x L n t s Z X Z l b C A t I F N 5 c 3 R l b S 5 J b n Q z M i w 1 f S Z x d W 9 0 O y w m c X V v d D t T Z W N 0 a W 9 u M S 9 U b 2 9 s U G l j a 3 V w U m V j a X B l L 0 F 1 d G 9 S Z W 1 v d m V k Q 2 9 s d W 1 u c z E u e 2 J h c 2 V X Z W l n a H Q g L S B T e X N 0 Z W 0 u U 2 l u Z 2 x l L D Z 9 J n F 1 b 3 Q 7 L C Z x d W 9 0 O 1 N l Y 3 R p b 2 4 x L 1 R v b 2 x Q a W N r d X B S Z W N p c G U v Q X V 0 b 1 J l b W 9 2 Z W R D b 2 x 1 b W 5 z M S 5 7 Y n V 5 Q 2 9 z d C A t I F N 5 c 3 R l b S 5 J b n Q z M i w 3 f S Z x d W 9 0 O y w m c X V v d D t T Z W N 0 a W 9 u M S 9 U b 2 9 s U G l j a 3 V w U m V j a X B l L 0 F 1 d G 9 S Z W 1 v d m V k Q 2 9 s d W 1 u c z E u e 2 l z U G 9 3 Z X J V c C A t I F N 5 c 3 R l b S 5 C b 2 9 s Z W F u L D h 9 J n F 1 b 3 Q 7 L C Z x d W 9 0 O 1 N l Y 3 R p b 2 4 x L 1 R v b 2 x Q a W N r d X B S Z W N p c G U v Q X V 0 b 1 J l b W 9 2 Z W R D b 2 x 1 b W 5 z M S 5 7 a X N D b 2 5 z d W 1 h Y m x l I C 0 g U 3 l z d G V t L k J v b 2 x l Y W 4 s O X 0 m c X V v d D s s J n F 1 b 3 Q 7 U 2 V j d G l v b j E v V G 9 v b F B p Y 2 t 1 c F J l Y 2 l w Z S 9 B d X R v U m V t b 3 Z l Z E N v b H V t b n M x L n t j b 2 9 s Z G 9 3 b i A t I F N 5 c 3 R l b S 5 T a W 5 n b G U s M T B 9 J n F 1 b 3 Q 7 L C Z x d W 9 0 O 1 N l Y 3 R p b 2 4 x L 1 R v b 2 x Q a W N r d X B S Z W N p c G U v Q X V 0 b 1 J l b W 9 2 Z W R D b 2 x 1 b W 5 z M S 5 7 a X N T d G F j a 2 F i b G U g L S B T e X N 0 Z W 0 u Q m 9 v b G V h b i w x M X 0 m c X V v d D s s J n F 1 b 3 Q 7 U 2 V j d G l v b j E v V G 9 v b F B p Y 2 t 1 c F J l Y 2 l w Z S 9 B d X R v U m V t b 3 Z l Z E N v b H V t b n M x L n t t Y X h T d G F j a y A t I F N 5 c 3 R l b S 5 J b n Q z M i w x M n 0 m c X V v d D s s J n F 1 b 3 Q 7 U 2 V j d G l v b j E v V G 9 v b F B p Y 2 t 1 c F J l Y 2 l w Z S 9 B d X R v U m V t b 3 Z l Z E N v b H V t b n M x L n t i d W l s Z E N v c 3 Q g L S B T e X N 0 Z W 0 u S W 5 0 M z I s M T N 9 J n F 1 b 3 Q 7 L C Z x d W 9 0 O 1 N l Y 3 R p b 2 4 x L 1 R v b 2 x Q a W N r d X B S Z W N p c G U v Q X V 0 b 1 J l b W 9 2 Z W R D b 2 x 1 b W 5 z M S 5 7 d G l t Z V R v Q n V p b G Q g L S B T e X N 0 Z W 0 u U 2 l u Z 2 x l L D E 0 f S Z x d W 9 0 O y w m c X V v d D t T Z W N 0 a W 9 u M S 9 U b 2 9 s U G l j a 3 V w U m V j a X B l L 0 F 1 d G 9 S Z W 1 v d m V k Q 2 9 s d W 1 u c z E u e 3 V u a X F 1 Z U l E I C 0 g U 3 l z d G V t L l N 0 c m l u Z y w x N X 0 m c X V v d D s s J n F 1 b 3 Q 7 U 2 V j d G l v b j E v V G 9 v b F B p Y 2 t 1 c F J l Y 2 l w Z S 9 B d X R v U m V t b 3 Z l Z E N v b H V t b n M x L n t D b 2 x 1 b W 4 x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v b F B p Y 2 t 1 c F J l Y 2 l w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9 s U G l j a 3 V w U m V j a X B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b 2 x Q a W N r d X B S Z W N p c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T f H o 8 i t i k i l y B H k e f 3 4 K Q A A A A A C A A A A A A A Q Z g A A A A E A A C A A A A C e N b f 6 o b S D b e N x + D 2 a l z T T r g A J z x J Z T d I 3 i 3 q L g A C j I w A A A A A O g A A A A A I A A C A A A A A h p i u j E z g a a z O s F 3 q Z q j 9 A Y Y 0 j k u + h I P J r 0 V y d h 3 + 1 2 V A A A A A 5 Z R T d Z F m i N v z 1 k B 2 c c s T C k x L q F R N I Z b m z + P C p H 4 S Y 3 t W s E B a X R u n h P l F H 2 x D S m i t Y K 7 N X D v s Z J A x 6 C 2 n Y Y G 0 D 0 W d S H X O S Y n Q k X U 7 1 M v P N 3 k A A A A C r M E o S U G q L i O a F / 4 C 2 G Y r 1 H 5 1 M p b f 6 Z g 9 U V K C s S W E w d 6 7 w T 4 F k 6 K T m 1 g w F e p v i K Y b 7 n F k 5 7 f w Z 2 W g t Q D D c P 2 Q p < / D a t a M a s h u p > 
</file>

<file path=customXml/itemProps1.xml><?xml version="1.0" encoding="utf-8"?>
<ds:datastoreItem xmlns:ds="http://schemas.openxmlformats.org/officeDocument/2006/customXml" ds:itemID="{CFFBF33F-E069-4CEF-924B-19831B08A1F8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359DD06-0070-4615-A5A7-E2B6E49D2D37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7668ECC0-47F9-4FE6-A000-AB62342292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Overview</vt:lpstr>
      <vt:lpstr>AmmoPickupRecipe</vt:lpstr>
      <vt:lpstr>AmmunitionDamageMultiplierRecip</vt:lpstr>
      <vt:lpstr>ArmourPickupRecipe</vt:lpstr>
      <vt:lpstr>HealthPickupRecipe</vt:lpstr>
      <vt:lpstr>MagnetStatRecipe</vt:lpstr>
      <vt:lpstr>MaxHealthIncreaseRecipe</vt:lpstr>
      <vt:lpstr>MovementRecipe</vt:lpstr>
      <vt:lpstr>PassiveItemPickupRecipe</vt:lpstr>
      <vt:lpstr>PassiveItemStatRecipe</vt:lpstr>
      <vt:lpstr>ShieldPickupRecipe</vt:lpstr>
      <vt:lpstr>SwitchStatRecipe</vt:lpstr>
      <vt:lpstr>ToolPickupRecipe</vt:lpstr>
      <vt:lpstr>WeaponPickupRecipe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Sorra the Orc</dc:creator>
  <cp:lastModifiedBy>Sorra the Orc</cp:lastModifiedBy>
  <dcterms:created xsi:type="dcterms:W3CDTF">2024-04-06T01:06:13Z</dcterms:created>
  <dcterms:modified xsi:type="dcterms:W3CDTF">2024-04-06T08:56:30Z</dcterms:modified>
</cp:coreProperties>
</file>