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mmpr_zaytsev/"/>
    </mc:Choice>
  </mc:AlternateContent>
  <xr:revisionPtr revIDLastSave="0" documentId="13_ncr:1_{8995E32B-A8DD-1C42-9FF6-39517B03D93F}" xr6:coauthVersionLast="47" xr6:coauthVersionMax="47" xr10:uidLastSave="{00000000-0000-0000-0000-000000000000}"/>
  <bookViews>
    <workbookView xWindow="280" yWindow="500" windowWidth="28240" windowHeight="15800" activeTab="2" xr2:uid="{85FE2FBE-2655-0B45-9D0C-3935707AEDC1}"/>
  </bookViews>
  <sheets>
    <sheet name="1) Теория" sheetId="1" r:id="rId1"/>
    <sheet name="2) Задача" sheetId="2" r:id="rId2"/>
    <sheet name="3) Задача" sheetId="3" r:id="rId3"/>
  </sheets>
  <externalReferences>
    <externalReference r:id="rId4"/>
  </externalReferences>
  <definedNames>
    <definedName name="solver_adj" localSheetId="2" hidden="1">'3) Задача'!$M$3:$M$6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'3) Задача'!$B$11:$H$11</definedName>
    <definedName name="solver_lhs2" localSheetId="2" hidden="1">'3) Задача'!$M$3:$M$6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'3) Задача'!$F$14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hs1" localSheetId="2" hidden="1">'3) Задача'!$B$10:$H$10</definedName>
    <definedName name="solver_rhs2" localSheetId="2" hidden="1">"целое"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F11" i="2"/>
  <c r="F12" i="2"/>
  <c r="F13" i="2"/>
  <c r="H13" i="2" s="1"/>
  <c r="F14" i="2"/>
  <c r="F15" i="2"/>
  <c r="F16" i="2"/>
  <c r="F17" i="2"/>
  <c r="H17" i="2" s="1"/>
  <c r="F18" i="2"/>
  <c r="F19" i="2"/>
  <c r="F20" i="2"/>
  <c r="F21" i="2"/>
  <c r="H21" i="2" s="1"/>
  <c r="F22" i="2"/>
  <c r="F23" i="2"/>
  <c r="F24" i="2"/>
  <c r="F25" i="2"/>
  <c r="H25" i="2" s="1"/>
  <c r="F26" i="2"/>
  <c r="F27" i="2"/>
  <c r="F28" i="2"/>
  <c r="F29" i="2"/>
  <c r="H29" i="2" s="1"/>
  <c r="F30" i="2"/>
  <c r="F31" i="2"/>
  <c r="F32" i="2"/>
  <c r="F33" i="2"/>
  <c r="H33" i="2" s="1"/>
  <c r="F34" i="2"/>
  <c r="F35" i="2"/>
  <c r="F36" i="2"/>
  <c r="F37" i="2"/>
  <c r="H37" i="2" s="1"/>
  <c r="F38" i="2"/>
  <c r="F39" i="2"/>
  <c r="F40" i="2"/>
  <c r="G10" i="2"/>
  <c r="H11" i="2"/>
  <c r="H12" i="2"/>
  <c r="H14" i="2"/>
  <c r="H15" i="2"/>
  <c r="H16" i="2"/>
  <c r="H18" i="2"/>
  <c r="H19" i="2"/>
  <c r="H20" i="2"/>
  <c r="H22" i="2"/>
  <c r="H23" i="2"/>
  <c r="H24" i="2"/>
  <c r="H26" i="2"/>
  <c r="H27" i="2"/>
  <c r="H28" i="2"/>
  <c r="H30" i="2"/>
  <c r="H31" i="2"/>
  <c r="H32" i="2"/>
  <c r="H34" i="2"/>
  <c r="H35" i="2"/>
  <c r="H36" i="2"/>
  <c r="H38" i="2"/>
  <c r="H39" i="2"/>
  <c r="H40" i="2"/>
  <c r="H10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50" i="2"/>
  <c r="D43" i="2"/>
  <c r="D10" i="2"/>
  <c r="A11" i="2"/>
  <c r="A12" i="2" s="1"/>
  <c r="C43" i="2" l="1"/>
  <c r="E10" i="2"/>
  <c r="E11" i="2"/>
  <c r="D11" i="2"/>
  <c r="A13" i="2"/>
  <c r="E12" i="2"/>
  <c r="D12" i="2"/>
  <c r="A14" i="2" l="1"/>
  <c r="E13" i="2"/>
  <c r="D13" i="2"/>
  <c r="A15" i="2" l="1"/>
  <c r="E14" i="2"/>
  <c r="D14" i="2"/>
  <c r="A16" i="2" l="1"/>
  <c r="E15" i="2"/>
  <c r="D15" i="2"/>
  <c r="A17" i="2" l="1"/>
  <c r="E16" i="2"/>
  <c r="D16" i="2"/>
  <c r="A18" i="2" l="1"/>
  <c r="E17" i="2"/>
  <c r="D17" i="2"/>
  <c r="A19" i="2" l="1"/>
  <c r="E18" i="2"/>
  <c r="D18" i="2"/>
  <c r="A20" i="2" l="1"/>
  <c r="E19" i="2"/>
  <c r="D19" i="2"/>
  <c r="A21" i="2" l="1"/>
  <c r="E20" i="2"/>
  <c r="D20" i="2"/>
  <c r="A22" i="2" l="1"/>
  <c r="E21" i="2"/>
  <c r="D21" i="2"/>
  <c r="A23" i="2" l="1"/>
  <c r="E22" i="2"/>
  <c r="D22" i="2"/>
  <c r="A24" i="2" l="1"/>
  <c r="E23" i="2"/>
  <c r="D23" i="2"/>
  <c r="A25" i="2" l="1"/>
  <c r="E24" i="2"/>
  <c r="D24" i="2"/>
  <c r="A26" i="2" l="1"/>
  <c r="E25" i="2"/>
  <c r="D25" i="2"/>
  <c r="A27" i="2" l="1"/>
  <c r="E26" i="2"/>
  <c r="D26" i="2"/>
  <c r="A28" i="2" l="1"/>
  <c r="E27" i="2"/>
  <c r="D27" i="2"/>
  <c r="A29" i="2" l="1"/>
  <c r="E28" i="2"/>
  <c r="D28" i="2"/>
  <c r="A30" i="2" l="1"/>
  <c r="E29" i="2"/>
  <c r="D29" i="2"/>
  <c r="A31" i="2" l="1"/>
  <c r="E30" i="2"/>
  <c r="D30" i="2"/>
  <c r="A32" i="2" l="1"/>
  <c r="E31" i="2"/>
  <c r="D31" i="2"/>
  <c r="A33" i="2" l="1"/>
  <c r="E32" i="2"/>
  <c r="D32" i="2"/>
  <c r="A34" i="2" l="1"/>
  <c r="E33" i="2"/>
  <c r="D33" i="2"/>
  <c r="A35" i="2" l="1"/>
  <c r="E34" i="2"/>
  <c r="D34" i="2"/>
  <c r="A36" i="2" l="1"/>
  <c r="E35" i="2"/>
  <c r="D35" i="2"/>
  <c r="A37" i="2" l="1"/>
  <c r="E36" i="2"/>
  <c r="D36" i="2"/>
  <c r="A38" i="2" l="1"/>
  <c r="E37" i="2"/>
  <c r="D37" i="2"/>
  <c r="B8" i="3"/>
  <c r="B11" i="3"/>
  <c r="H11" i="3"/>
  <c r="G11" i="3"/>
  <c r="F11" i="3"/>
  <c r="E11" i="3"/>
  <c r="D11" i="3"/>
  <c r="C11" i="3"/>
  <c r="H10" i="3"/>
  <c r="G10" i="3"/>
  <c r="F10" i="3"/>
  <c r="E10" i="3"/>
  <c r="D10" i="3"/>
  <c r="C10" i="3"/>
  <c r="B10" i="3"/>
  <c r="H8" i="3"/>
  <c r="G8" i="3"/>
  <c r="F8" i="3"/>
  <c r="E8" i="3"/>
  <c r="D8" i="3"/>
  <c r="I6" i="3" s="1"/>
  <c r="K6" i="3" s="1"/>
  <c r="C8" i="3"/>
  <c r="A39" i="2" l="1"/>
  <c r="E38" i="2"/>
  <c r="D38" i="2"/>
  <c r="I4" i="3"/>
  <c r="K4" i="3" s="1"/>
  <c r="I3" i="3"/>
  <c r="K3" i="3" s="1"/>
  <c r="I5" i="3"/>
  <c r="K5" i="3" s="1"/>
  <c r="A40" i="2" l="1"/>
  <c r="A43" i="2" s="1"/>
  <c r="E39" i="2"/>
  <c r="D39" i="2"/>
  <c r="F14" i="3"/>
  <c r="F15" i="3" s="1"/>
  <c r="E40" i="2" l="1"/>
  <c r="D40" i="2"/>
  <c r="E43" i="2" l="1"/>
  <c r="B45" i="2" s="1"/>
  <c r="B46" i="2" l="1"/>
  <c r="C61" i="2"/>
  <c r="C64" i="2"/>
  <c r="C52" i="2"/>
  <c r="C68" i="2"/>
  <c r="C69" i="2"/>
  <c r="C71" i="2"/>
  <c r="C62" i="2"/>
  <c r="C67" i="2"/>
  <c r="C78" i="2" l="1"/>
  <c r="C50" i="2"/>
  <c r="C75" i="2"/>
  <c r="C59" i="2"/>
  <c r="C76" i="2"/>
  <c r="C66" i="2"/>
  <c r="C74" i="2"/>
  <c r="C57" i="2"/>
  <c r="C70" i="2"/>
  <c r="C51" i="2"/>
  <c r="C56" i="2"/>
  <c r="C60" i="2"/>
  <c r="C77" i="2"/>
  <c r="C73" i="2"/>
  <c r="C72" i="2"/>
  <c r="C65" i="2"/>
  <c r="C55" i="2"/>
  <c r="C53" i="2"/>
  <c r="C63" i="2"/>
  <c r="C49" i="2"/>
  <c r="C54" i="2"/>
  <c r="C58" i="2"/>
  <c r="F10" i="2"/>
</calcChain>
</file>

<file path=xl/sharedStrings.xml><?xml version="1.0" encoding="utf-8"?>
<sst xmlns="http://schemas.openxmlformats.org/spreadsheetml/2006/main" count="50" uniqueCount="42">
  <si>
    <t>Задача коммивояжера. Постановка задачи. Решение как задачи дискретного комбинаторного программирования. (10 баллов)</t>
  </si>
  <si>
    <t>Задача коммивояжера - это задача поиска кратчайшего пути, проходящего через все заданные точки, при условии, что каждая точка должна быть посещена ровно один раз и путь должен заканчиваться в той же точке, с которой начался. Переформулировка: первоначально задача была описана как задача, которой должен был справиться странствующий торговец - объехать все города Германии и вернуться в исходную точку за минимальное время. В математической постановке задачу можно сформулировать так: на графе нужно найти все гамильтоновы циклы, которые имеют наименьшую длину.</t>
  </si>
  <si>
    <t>Решение задачи коммивояжера дискретным комбинаторным программированием может быть достигнуто с помощью методов целочисленного программирования, которые могут обеспечить точное решение задачи. Решение длжно включать в себя использование целевой функции, маршрут решения должен начинаться и заканчиваться в точке А, переход можно осуществлять только по существующим ребрам, вершины не должны повторяться, искомые переменные ддолжны быть целочисленными. Решение производится эволюционным методом в MS Excel (комбинаторный перебор варинатов)</t>
  </si>
  <si>
    <t>Зайцев Н.В. ПИ20-1В Вариант 10</t>
  </si>
  <si>
    <t>Имеется информация о спросе на товар (не менее трех), реализуемые предприятием со склада. Спрос может снижаться или расти. Часть данных о спросе товаров на отдельные дни была утеряна. Необходимо восстановить пропущенные данные. На основании данных о спросе необходимо спрогнозировать дальнейшее развитие спроса на товар на несколько дней вперед, на неделю, на месяц. (25 баллов)</t>
  </si>
  <si>
    <t xml:space="preserve">Магазин продает 4 вида мороженого: сливочное, молочное, пломбир, фруктовое. Для того, чтобы их сделать необходимо затратить определенное количество ингредиентов в граммах. Составить таблицу с нормативными затратами ресурсов на производство одного изделия, сколько всего есть ингредиентов у магазина и цена за 1 шт. продукта. Необходимо определить сколько штук каждого изделия нужно продать, чтобы получить максимум прибыли.	(25 баллов)	</t>
  </si>
  <si>
    <t>Количество</t>
  </si>
  <si>
    <t>Себестоимость</t>
  </si>
  <si>
    <t>Макс</t>
  </si>
  <si>
    <t>Ограничение</t>
  </si>
  <si>
    <t>Сливочное</t>
  </si>
  <si>
    <t>Молочное</t>
  </si>
  <si>
    <t>Пломбир</t>
  </si>
  <si>
    <t>Фруктовое</t>
  </si>
  <si>
    <t>Молоко</t>
  </si>
  <si>
    <t>Хлеб</t>
  </si>
  <si>
    <t>Сахар</t>
  </si>
  <si>
    <t>Сливки</t>
  </si>
  <si>
    <t>Масло</t>
  </si>
  <si>
    <t>Маргарин</t>
  </si>
  <si>
    <t>Ваниль</t>
  </si>
  <si>
    <t>Всего имеется (гр)</t>
  </si>
  <si>
    <t>Стоимость (р)</t>
  </si>
  <si>
    <t>Макс.прибыль (руб)</t>
  </si>
  <si>
    <t>Себестоим за гр (р)</t>
  </si>
  <si>
    <t>Затраты (граммы)</t>
  </si>
  <si>
    <t>Прибыль (р)</t>
  </si>
  <si>
    <t>Себестоимость (р)</t>
  </si>
  <si>
    <t>Млн руб</t>
  </si>
  <si>
    <t>Дата</t>
  </si>
  <si>
    <t>Спрос (шт)</t>
  </si>
  <si>
    <t>X^2</t>
  </si>
  <si>
    <t>X*Y</t>
  </si>
  <si>
    <t>Тренд</t>
  </si>
  <si>
    <t>±1,5σ</t>
  </si>
  <si>
    <t>Сред Х</t>
  </si>
  <si>
    <t>Сред Y</t>
  </si>
  <si>
    <t>Сред X*Y</t>
  </si>
  <si>
    <t>a=</t>
  </si>
  <si>
    <t>b=</t>
  </si>
  <si>
    <t>Сред X^2</t>
  </si>
  <si>
    <t>Прогноз на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</si>
</sst>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4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Border="1"/>
    <xf numFmtId="16" fontId="0" fillId="0" borderId="0" xfId="0" applyNumberFormat="1" applyBorder="1"/>
    <xf numFmtId="1" fontId="0" fillId="0" borderId="1" xfId="0" applyNumberFormat="1" applyBorder="1"/>
    <xf numFmtId="0" fontId="0" fillId="3" borderId="1" xfId="0" applyFill="1" applyBorder="1"/>
    <xf numFmtId="16" fontId="0" fillId="3" borderId="1" xfId="0" applyNumberFormat="1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Спрос на</a:t>
            </a:r>
            <a:r>
              <a:rPr lang="ru-RU" baseline="0"/>
              <a:t> товар за Май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'2) Задача'!$B$10:$B$40</c:f>
              <c:numCache>
                <c:formatCode>d\-mmm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'2) Задача'!$C$10:$C$40</c:f>
              <c:numCache>
                <c:formatCode>General</c:formatCode>
                <c:ptCount val="31"/>
                <c:pt idx="0">
                  <c:v>308</c:v>
                </c:pt>
                <c:pt idx="1">
                  <c:v>533</c:v>
                </c:pt>
                <c:pt idx="2">
                  <c:v>347</c:v>
                </c:pt>
                <c:pt idx="3">
                  <c:v>639</c:v>
                </c:pt>
                <c:pt idx="4">
                  <c:v>458</c:v>
                </c:pt>
                <c:pt idx="5">
                  <c:v>471</c:v>
                </c:pt>
                <c:pt idx="6">
                  <c:v>493</c:v>
                </c:pt>
                <c:pt idx="7">
                  <c:v>654</c:v>
                </c:pt>
                <c:pt idx="8">
                  <c:v>283</c:v>
                </c:pt>
                <c:pt idx="9">
                  <c:v>534</c:v>
                </c:pt>
                <c:pt idx="10">
                  <c:v>273</c:v>
                </c:pt>
                <c:pt idx="11">
                  <c:v>258</c:v>
                </c:pt>
                <c:pt idx="12">
                  <c:v>577</c:v>
                </c:pt>
                <c:pt idx="13">
                  <c:v>477</c:v>
                </c:pt>
                <c:pt idx="14">
                  <c:v>799</c:v>
                </c:pt>
                <c:pt idx="15">
                  <c:v>342</c:v>
                </c:pt>
                <c:pt idx="16">
                  <c:v>748</c:v>
                </c:pt>
                <c:pt idx="17">
                  <c:v>265</c:v>
                </c:pt>
                <c:pt idx="18">
                  <c:v>382</c:v>
                </c:pt>
                <c:pt idx="19">
                  <c:v>522</c:v>
                </c:pt>
                <c:pt idx="20">
                  <c:v>608</c:v>
                </c:pt>
                <c:pt idx="21">
                  <c:v>482</c:v>
                </c:pt>
                <c:pt idx="22">
                  <c:v>305</c:v>
                </c:pt>
                <c:pt idx="23">
                  <c:v>605</c:v>
                </c:pt>
                <c:pt idx="24">
                  <c:v>473</c:v>
                </c:pt>
                <c:pt idx="25">
                  <c:v>713</c:v>
                </c:pt>
                <c:pt idx="26">
                  <c:v>676</c:v>
                </c:pt>
                <c:pt idx="27">
                  <c:v>721</c:v>
                </c:pt>
                <c:pt idx="28">
                  <c:v>461</c:v>
                </c:pt>
                <c:pt idx="29">
                  <c:v>620</c:v>
                </c:pt>
                <c:pt idx="3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A-B04E-A401-A70651C4973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'2) Задача'!$B$10:$B$40</c:f>
              <c:numCache>
                <c:formatCode>d\-mmm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'2) Задача'!$F$10:$F$40</c:f>
              <c:numCache>
                <c:formatCode>General</c:formatCode>
                <c:ptCount val="31"/>
                <c:pt idx="0">
                  <c:v>438.67338709677426</c:v>
                </c:pt>
                <c:pt idx="1">
                  <c:v>442.36612903225813</c:v>
                </c:pt>
                <c:pt idx="2">
                  <c:v>446.058870967742</c:v>
                </c:pt>
                <c:pt idx="3">
                  <c:v>449.75161290322586</c:v>
                </c:pt>
                <c:pt idx="4">
                  <c:v>453.44435483870973</c:v>
                </c:pt>
                <c:pt idx="5">
                  <c:v>457.13709677419359</c:v>
                </c:pt>
                <c:pt idx="6">
                  <c:v>460.82983870967746</c:v>
                </c:pt>
                <c:pt idx="7">
                  <c:v>464.52258064516133</c:v>
                </c:pt>
                <c:pt idx="8">
                  <c:v>468.21532258064519</c:v>
                </c:pt>
                <c:pt idx="9">
                  <c:v>471.90806451612906</c:v>
                </c:pt>
                <c:pt idx="10">
                  <c:v>475.60080645161293</c:v>
                </c:pt>
                <c:pt idx="11">
                  <c:v>479.29354838709679</c:v>
                </c:pt>
                <c:pt idx="12">
                  <c:v>482.98629032258066</c:v>
                </c:pt>
                <c:pt idx="13">
                  <c:v>486.67903225806452</c:v>
                </c:pt>
                <c:pt idx="14">
                  <c:v>490.37177419354839</c:v>
                </c:pt>
                <c:pt idx="15">
                  <c:v>494.06451612903226</c:v>
                </c:pt>
                <c:pt idx="16">
                  <c:v>497.75725806451612</c:v>
                </c:pt>
                <c:pt idx="17">
                  <c:v>501.45</c:v>
                </c:pt>
                <c:pt idx="18">
                  <c:v>505.14274193548385</c:v>
                </c:pt>
                <c:pt idx="19">
                  <c:v>508.83548387096772</c:v>
                </c:pt>
                <c:pt idx="20">
                  <c:v>512.52822580645159</c:v>
                </c:pt>
                <c:pt idx="21">
                  <c:v>516.22096774193551</c:v>
                </c:pt>
                <c:pt idx="22">
                  <c:v>519.91370967741932</c:v>
                </c:pt>
                <c:pt idx="23">
                  <c:v>523.60645161290313</c:v>
                </c:pt>
                <c:pt idx="24">
                  <c:v>527.29919354838705</c:v>
                </c:pt>
                <c:pt idx="25">
                  <c:v>530.99193548387098</c:v>
                </c:pt>
                <c:pt idx="26">
                  <c:v>534.68467741935478</c:v>
                </c:pt>
                <c:pt idx="27">
                  <c:v>538.37741935483859</c:v>
                </c:pt>
                <c:pt idx="28">
                  <c:v>542.07016129032252</c:v>
                </c:pt>
                <c:pt idx="29">
                  <c:v>545.76290322580644</c:v>
                </c:pt>
                <c:pt idx="30">
                  <c:v>549.45564516129025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A-B04E-A401-A70651C49736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'2) Задача'!$B$10:$B$40</c:f>
              <c:numCache>
                <c:formatCode>d\-mmm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'2) Задача'!$G$10:$G$40</c:f>
              <c:numCache>
                <c:formatCode>General</c:formatCode>
                <c:ptCount val="31"/>
                <c:pt idx="0">
                  <c:v>199.3534332220907</c:v>
                </c:pt>
                <c:pt idx="1">
                  <c:v>203.04617515757457</c:v>
                </c:pt>
                <c:pt idx="2">
                  <c:v>206.73891709305843</c:v>
                </c:pt>
                <c:pt idx="3">
                  <c:v>210.4316590285423</c:v>
                </c:pt>
                <c:pt idx="4">
                  <c:v>214.12440096402617</c:v>
                </c:pt>
                <c:pt idx="5">
                  <c:v>217.81714289951003</c:v>
                </c:pt>
                <c:pt idx="6">
                  <c:v>221.5098848349939</c:v>
                </c:pt>
                <c:pt idx="7">
                  <c:v>225.20262677047776</c:v>
                </c:pt>
                <c:pt idx="8">
                  <c:v>228.89536870596163</c:v>
                </c:pt>
                <c:pt idx="9">
                  <c:v>232.5881106414455</c:v>
                </c:pt>
                <c:pt idx="10">
                  <c:v>236.28085257692936</c:v>
                </c:pt>
                <c:pt idx="11">
                  <c:v>239.97359451241323</c:v>
                </c:pt>
                <c:pt idx="12">
                  <c:v>243.66633644789709</c:v>
                </c:pt>
                <c:pt idx="13">
                  <c:v>247.35907838338096</c:v>
                </c:pt>
                <c:pt idx="14">
                  <c:v>251.05182031886483</c:v>
                </c:pt>
                <c:pt idx="15">
                  <c:v>254.74456225434869</c:v>
                </c:pt>
                <c:pt idx="16">
                  <c:v>258.43730418983256</c:v>
                </c:pt>
                <c:pt idx="17">
                  <c:v>262.13004612531643</c:v>
                </c:pt>
                <c:pt idx="18">
                  <c:v>265.82278806080029</c:v>
                </c:pt>
                <c:pt idx="19">
                  <c:v>269.51552999628416</c:v>
                </c:pt>
                <c:pt idx="20">
                  <c:v>273.20827193176802</c:v>
                </c:pt>
                <c:pt idx="21">
                  <c:v>276.90101386725195</c:v>
                </c:pt>
                <c:pt idx="22">
                  <c:v>280.59375580273576</c:v>
                </c:pt>
                <c:pt idx="23">
                  <c:v>284.28649773821957</c:v>
                </c:pt>
                <c:pt idx="24">
                  <c:v>287.97923967370349</c:v>
                </c:pt>
                <c:pt idx="25">
                  <c:v>291.67198160918741</c:v>
                </c:pt>
                <c:pt idx="26">
                  <c:v>295.36472354467122</c:v>
                </c:pt>
                <c:pt idx="27">
                  <c:v>299.05746548015503</c:v>
                </c:pt>
                <c:pt idx="28">
                  <c:v>302.75020741563895</c:v>
                </c:pt>
                <c:pt idx="29">
                  <c:v>306.44294935112288</c:v>
                </c:pt>
                <c:pt idx="30">
                  <c:v>310.13569128660669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A-B04E-A401-A70651C49736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'2) Задача'!$B$10:$B$40</c:f>
              <c:numCache>
                <c:formatCode>d\-mmm</c:formatCode>
                <c:ptCount val="31"/>
                <c:pt idx="0">
                  <c:v>44682</c:v>
                </c:pt>
                <c:pt idx="1">
                  <c:v>44683</c:v>
                </c:pt>
                <c:pt idx="2">
                  <c:v>44684</c:v>
                </c:pt>
                <c:pt idx="3">
                  <c:v>44685</c:v>
                </c:pt>
                <c:pt idx="4">
                  <c:v>44686</c:v>
                </c:pt>
                <c:pt idx="5">
                  <c:v>44687</c:v>
                </c:pt>
                <c:pt idx="6">
                  <c:v>44688</c:v>
                </c:pt>
                <c:pt idx="7">
                  <c:v>44689</c:v>
                </c:pt>
                <c:pt idx="8">
                  <c:v>44690</c:v>
                </c:pt>
                <c:pt idx="9">
                  <c:v>44691</c:v>
                </c:pt>
                <c:pt idx="10">
                  <c:v>44692</c:v>
                </c:pt>
                <c:pt idx="11">
                  <c:v>44693</c:v>
                </c:pt>
                <c:pt idx="12">
                  <c:v>44694</c:v>
                </c:pt>
                <c:pt idx="13">
                  <c:v>44695</c:v>
                </c:pt>
                <c:pt idx="14">
                  <c:v>44696</c:v>
                </c:pt>
                <c:pt idx="15">
                  <c:v>44697</c:v>
                </c:pt>
                <c:pt idx="16">
                  <c:v>44698</c:v>
                </c:pt>
                <c:pt idx="17">
                  <c:v>44699</c:v>
                </c:pt>
                <c:pt idx="18">
                  <c:v>44700</c:v>
                </c:pt>
                <c:pt idx="19">
                  <c:v>44701</c:v>
                </c:pt>
                <c:pt idx="20">
                  <c:v>44702</c:v>
                </c:pt>
                <c:pt idx="21">
                  <c:v>44703</c:v>
                </c:pt>
                <c:pt idx="22">
                  <c:v>44704</c:v>
                </c:pt>
                <c:pt idx="23">
                  <c:v>44705</c:v>
                </c:pt>
                <c:pt idx="24">
                  <c:v>44706</c:v>
                </c:pt>
                <c:pt idx="25">
                  <c:v>44707</c:v>
                </c:pt>
                <c:pt idx="26">
                  <c:v>44708</c:v>
                </c:pt>
                <c:pt idx="27">
                  <c:v>44709</c:v>
                </c:pt>
                <c:pt idx="28">
                  <c:v>44710</c:v>
                </c:pt>
                <c:pt idx="29">
                  <c:v>44711</c:v>
                </c:pt>
                <c:pt idx="30">
                  <c:v>44712</c:v>
                </c:pt>
              </c:numCache>
            </c:numRef>
          </c:cat>
          <c:val>
            <c:numRef>
              <c:f>'2) Задача'!$H$10:$H$40</c:f>
              <c:numCache>
                <c:formatCode>General</c:formatCode>
                <c:ptCount val="31"/>
                <c:pt idx="0">
                  <c:v>677.99334097145788</c:v>
                </c:pt>
                <c:pt idx="1">
                  <c:v>681.68608290694169</c:v>
                </c:pt>
                <c:pt idx="2">
                  <c:v>685.3788248424255</c:v>
                </c:pt>
                <c:pt idx="3">
                  <c:v>689.07156677790942</c:v>
                </c:pt>
                <c:pt idx="4">
                  <c:v>692.76430871339335</c:v>
                </c:pt>
                <c:pt idx="5">
                  <c:v>696.45705064887716</c:v>
                </c:pt>
                <c:pt idx="6">
                  <c:v>700.14979258436097</c:v>
                </c:pt>
                <c:pt idx="7">
                  <c:v>703.84253451984489</c:v>
                </c:pt>
                <c:pt idx="8">
                  <c:v>707.53527645532881</c:v>
                </c:pt>
                <c:pt idx="9">
                  <c:v>711.22801839081262</c:v>
                </c:pt>
                <c:pt idx="10">
                  <c:v>714.92076032629643</c:v>
                </c:pt>
                <c:pt idx="11">
                  <c:v>718.61350226178035</c:v>
                </c:pt>
                <c:pt idx="12">
                  <c:v>722.30624419726428</c:v>
                </c:pt>
                <c:pt idx="13">
                  <c:v>725.99898613274809</c:v>
                </c:pt>
                <c:pt idx="14">
                  <c:v>729.6917280682319</c:v>
                </c:pt>
                <c:pt idx="15">
                  <c:v>733.38447000371582</c:v>
                </c:pt>
                <c:pt idx="16">
                  <c:v>737.07721193919974</c:v>
                </c:pt>
                <c:pt idx="17">
                  <c:v>740.76995387468355</c:v>
                </c:pt>
                <c:pt idx="18">
                  <c:v>744.46269581016736</c:v>
                </c:pt>
                <c:pt idx="19">
                  <c:v>748.15543774565128</c:v>
                </c:pt>
                <c:pt idx="20">
                  <c:v>751.84817968113521</c:v>
                </c:pt>
                <c:pt idx="21">
                  <c:v>755.54092161661902</c:v>
                </c:pt>
                <c:pt idx="22">
                  <c:v>759.23366355210283</c:v>
                </c:pt>
                <c:pt idx="23">
                  <c:v>762.92640548758663</c:v>
                </c:pt>
                <c:pt idx="24">
                  <c:v>766.61914742307067</c:v>
                </c:pt>
                <c:pt idx="25">
                  <c:v>770.31188935855448</c:v>
                </c:pt>
                <c:pt idx="26">
                  <c:v>774.00463129403829</c:v>
                </c:pt>
                <c:pt idx="27">
                  <c:v>777.6973732295221</c:v>
                </c:pt>
                <c:pt idx="28">
                  <c:v>781.39011516500614</c:v>
                </c:pt>
                <c:pt idx="29">
                  <c:v>785.08285710048995</c:v>
                </c:pt>
                <c:pt idx="30">
                  <c:v>788.77559903597376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A-B04E-A401-A70651C4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83504"/>
        <c:axId val="1255694320"/>
      </c:lineChart>
      <c:dateAx>
        <c:axId val="1255683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694320"/>
        <c:crosses val="autoZero"/>
        <c:auto val="1"/>
        <c:lblOffset val="100"/>
        <c:baseTimeUnit val="days"/>
      </c:dateAx>
      <c:valAx>
        <c:axId val="1255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6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спроса на товар на Июнь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'2) Задача'!$B$49:$B$78</c:f>
              <c:numCache>
                <c:formatCode>d\-mmm</c:formatCode>
                <c:ptCount val="30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</c:numCache>
            </c:numRef>
          </c:cat>
          <c:val>
            <c:numRef>
              <c:f>'2) Задача'!$C$49:$C$78</c:f>
              <c:numCache>
                <c:formatCode>General</c:formatCode>
                <c:ptCount val="30"/>
                <c:pt idx="0">
                  <c:v>553.14838709677406</c:v>
                </c:pt>
                <c:pt idx="1">
                  <c:v>556.84112903225798</c:v>
                </c:pt>
                <c:pt idx="2">
                  <c:v>560.5338709677419</c:v>
                </c:pt>
                <c:pt idx="3">
                  <c:v>564.22661290322571</c:v>
                </c:pt>
                <c:pt idx="4">
                  <c:v>567.91935483870952</c:v>
                </c:pt>
                <c:pt idx="5">
                  <c:v>571.61209677419345</c:v>
                </c:pt>
                <c:pt idx="6">
                  <c:v>575.30483870967737</c:v>
                </c:pt>
                <c:pt idx="7">
                  <c:v>578.99758064516118</c:v>
                </c:pt>
                <c:pt idx="8">
                  <c:v>582.69032258064499</c:v>
                </c:pt>
                <c:pt idx="9">
                  <c:v>586.38306451612891</c:v>
                </c:pt>
                <c:pt idx="10">
                  <c:v>590.07580645161283</c:v>
                </c:pt>
                <c:pt idx="11">
                  <c:v>593.76854838709664</c:v>
                </c:pt>
                <c:pt idx="12">
                  <c:v>597.46129032258045</c:v>
                </c:pt>
                <c:pt idx="13">
                  <c:v>601.15403225806438</c:v>
                </c:pt>
                <c:pt idx="14">
                  <c:v>604.8467741935483</c:v>
                </c:pt>
                <c:pt idx="15">
                  <c:v>608.53951612903211</c:v>
                </c:pt>
                <c:pt idx="16">
                  <c:v>612.23225806451592</c:v>
                </c:pt>
                <c:pt idx="17">
                  <c:v>615.92499999999984</c:v>
                </c:pt>
                <c:pt idx="18">
                  <c:v>619.61774193548376</c:v>
                </c:pt>
                <c:pt idx="19">
                  <c:v>623.31048387096757</c:v>
                </c:pt>
                <c:pt idx="20">
                  <c:v>627.00322580645138</c:v>
                </c:pt>
                <c:pt idx="21">
                  <c:v>630.69596774193531</c:v>
                </c:pt>
                <c:pt idx="22">
                  <c:v>634.38870967741923</c:v>
                </c:pt>
                <c:pt idx="23">
                  <c:v>638.08145161290304</c:v>
                </c:pt>
                <c:pt idx="24">
                  <c:v>641.77419354838685</c:v>
                </c:pt>
                <c:pt idx="25">
                  <c:v>645.46693548387077</c:v>
                </c:pt>
                <c:pt idx="26">
                  <c:v>649.15967741935469</c:v>
                </c:pt>
                <c:pt idx="27">
                  <c:v>652.8524193548385</c:v>
                </c:pt>
                <c:pt idx="28">
                  <c:v>656.54516129032231</c:v>
                </c:pt>
                <c:pt idx="29">
                  <c:v>660.23790322580624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7-B34C-83CA-C183B6E9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499056"/>
        <c:axId val="1541513616"/>
      </c:lineChart>
      <c:dateAx>
        <c:axId val="15414990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513616"/>
        <c:crosses val="autoZero"/>
        <c:auto val="1"/>
        <c:lblOffset val="100"/>
        <c:baseTimeUnit val="days"/>
      </c:dateAx>
      <c:valAx>
        <c:axId val="15415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4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98272</xdr:colOff>
      <xdr:row>8</xdr:row>
      <xdr:rowOff>190557</xdr:rowOff>
    </xdr:from>
    <xdr:to>
      <xdr:col>16</xdr:col>
      <xdr:colOff>725722</xdr:colOff>
      <xdr:row>27</xdr:row>
      <xdr:rowOff>194526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A8B10E-F9D2-1A43-9F49-D8F6C499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-1</xdr:colOff>
      <xdr:row>48</xdr:row>
      <xdr:rowOff>0</xdr:rowOff>
    </xdr:from>
    <xdr:to>
      <xdr:col>12</xdr:col>
      <xdr:colOff>376295</xdr:colOff>
      <xdr:row>69</xdr:row>
      <xdr:rowOff>78395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E728532-D178-2145-94F3-8D1C35AB0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606198</xdr:colOff>
      <xdr:row>7</xdr:row>
      <xdr:rowOff>139700</xdr:rowOff>
    </xdr:from>
    <xdr:to>
      <xdr:col>13</xdr:col>
      <xdr:colOff>165100</xdr:colOff>
      <xdr:row>28</xdr:row>
      <xdr:rowOff>139700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D3C71A6-A520-7947-121C-2D8A2175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1398" y="1790700"/>
          <a:ext cx="3622902" cy="4508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kitazaytsev/git/FA/3&#1050;&#1091;&#1088;&#1089;/&#1047;&#1072;&#1080;&#774;&#1094;&#1077;&#1074;/&#1052;&#1052;&#1055;&#1056;/&#1047;&#1072;&#1080;&#774;&#1094;&#1077;&#1074;_&#1053;_&#1057;&#1077;&#1084;&#1080;&#1085;&#1072;&#1088;6.xlsx" TargetMode="External"/><Relationship Id="rId1" Type="http://schemas.openxmlformats.org/officeDocument/2006/relationships/externalLinkPath" Target="/Users/nikitazaytsev/git/FA/3&#1050;&#1091;&#1088;&#1089;/&#1047;&#1072;&#1080;&#774;&#1094;&#1077;&#1074;/&#1052;&#1052;&#1055;&#1056;/&#1047;&#1072;&#1080;&#774;&#1094;&#1077;&#1074;_&#1053;_&#1057;&#1077;&#1084;&#1080;&#1085;&#1072;&#1088;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Пример 1"/>
      <sheetName val="Пример 2 - Зарплата"/>
      <sheetName val="Пример 3 - Температура"/>
      <sheetName val="Пример 4 - Заболеваемость"/>
      <sheetName val="Собственный пример"/>
      <sheetName val="Задание на семинар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B3">
            <v>2000</v>
          </cell>
          <cell r="C3">
            <v>682438.66099999996</v>
          </cell>
          <cell r="I3">
            <v>486862.33593478391</v>
          </cell>
          <cell r="L3">
            <v>-2054786.6749030822</v>
          </cell>
          <cell r="M3">
            <v>3028511.3467726498</v>
          </cell>
        </row>
        <row r="4">
          <cell r="B4">
            <v>2001</v>
          </cell>
          <cell r="C4">
            <v>886389.78399999999</v>
          </cell>
          <cell r="I4">
            <v>734959.92690909212</v>
          </cell>
          <cell r="L4">
            <v>-1806689.0839287739</v>
          </cell>
          <cell r="M4">
            <v>3276608.9377469579</v>
          </cell>
        </row>
        <row r="5">
          <cell r="B5">
            <v>2002</v>
          </cell>
          <cell r="C5">
            <v>1034742.855</v>
          </cell>
          <cell r="I5">
            <v>983057.51788340032</v>
          </cell>
          <cell r="L5">
            <v>-1558591.4929544656</v>
          </cell>
          <cell r="M5">
            <v>3524706.5287212664</v>
          </cell>
        </row>
        <row r="6">
          <cell r="B6">
            <v>2003</v>
          </cell>
          <cell r="C6">
            <v>1178970.327</v>
          </cell>
          <cell r="I6">
            <v>1231155.1088577085</v>
          </cell>
          <cell r="L6">
            <v>-1310493.9019801575</v>
          </cell>
          <cell r="M6">
            <v>3772804.1196955745</v>
          </cell>
        </row>
        <row r="7">
          <cell r="B7">
            <v>2004</v>
          </cell>
          <cell r="C7">
            <v>1370135.1159999999</v>
          </cell>
          <cell r="I7">
            <v>1479252.6998320166</v>
          </cell>
          <cell r="L7">
            <v>-1062396.3110058494</v>
          </cell>
          <cell r="M7">
            <v>4020901.7106698826</v>
          </cell>
        </row>
        <row r="8">
          <cell r="B8">
            <v>2005</v>
          </cell>
          <cell r="C8">
            <v>1586083.7</v>
          </cell>
          <cell r="I8">
            <v>1727350.2908063249</v>
          </cell>
          <cell r="L8">
            <v>-814298.72003154107</v>
          </cell>
          <cell r="M8">
            <v>4268999.3016441911</v>
          </cell>
        </row>
        <row r="9">
          <cell r="B9">
            <v>2006</v>
          </cell>
          <cell r="C9">
            <v>1817770.8</v>
          </cell>
          <cell r="I9">
            <v>1975447.8817806332</v>
          </cell>
          <cell r="L9">
            <v>-566201.12905723276</v>
          </cell>
          <cell r="M9">
            <v>4517096.8926184997</v>
          </cell>
        </row>
        <row r="10">
          <cell r="B10">
            <v>2007</v>
          </cell>
          <cell r="C10">
            <v>2040280.4</v>
          </cell>
          <cell r="I10">
            <v>2223545.4727549413</v>
          </cell>
          <cell r="L10">
            <v>-318103.53808292467</v>
          </cell>
          <cell r="M10">
            <v>4765194.4835928073</v>
          </cell>
        </row>
        <row r="11">
          <cell r="B11">
            <v>2008</v>
          </cell>
          <cell r="C11">
            <v>2365582.5</v>
          </cell>
          <cell r="I11">
            <v>2471643.0637292494</v>
          </cell>
          <cell r="L11">
            <v>-70005.947108616587</v>
          </cell>
          <cell r="M11">
            <v>5013292.0745671149</v>
          </cell>
        </row>
        <row r="12">
          <cell r="B12">
            <v>2009</v>
          </cell>
          <cell r="C12">
            <v>2527566.4</v>
          </cell>
          <cell r="I12">
            <v>2719740.6547035575</v>
          </cell>
          <cell r="L12">
            <v>178091.6438656915</v>
          </cell>
          <cell r="M12">
            <v>5261389.6655414235</v>
          </cell>
        </row>
        <row r="13">
          <cell r="B13">
            <v>2010</v>
          </cell>
          <cell r="C13">
            <v>2882416.9</v>
          </cell>
          <cell r="I13">
            <v>2967838.245677866</v>
          </cell>
          <cell r="L13">
            <v>426189.23484000005</v>
          </cell>
          <cell r="M13">
            <v>5509487.256515732</v>
          </cell>
        </row>
        <row r="14">
          <cell r="B14">
            <v>2011</v>
          </cell>
          <cell r="C14">
            <v>3322047</v>
          </cell>
          <cell r="I14">
            <v>3215935.8366521741</v>
          </cell>
          <cell r="L14">
            <v>674286.82581430813</v>
          </cell>
          <cell r="M14">
            <v>5757584.8474900406</v>
          </cell>
        </row>
        <row r="15">
          <cell r="B15">
            <v>2012</v>
          </cell>
          <cell r="C15">
            <v>3639715.1</v>
          </cell>
          <cell r="I15">
            <v>3464033.4276264822</v>
          </cell>
          <cell r="L15">
            <v>922384.41678861622</v>
          </cell>
          <cell r="M15">
            <v>6005682.4384643482</v>
          </cell>
        </row>
        <row r="16">
          <cell r="B16">
            <v>2013</v>
          </cell>
          <cell r="C16">
            <v>4016986.9</v>
          </cell>
          <cell r="I16">
            <v>3712131.0186007908</v>
          </cell>
          <cell r="L16">
            <v>1170482.0077629248</v>
          </cell>
          <cell r="M16">
            <v>6253780.0294386568</v>
          </cell>
        </row>
        <row r="17">
          <cell r="B17">
            <v>2014</v>
          </cell>
          <cell r="C17">
            <v>4436898.4000000004</v>
          </cell>
          <cell r="I17">
            <v>3960228.6095750988</v>
          </cell>
          <cell r="L17">
            <v>1418579.5987372329</v>
          </cell>
          <cell r="M17">
            <v>6501877.6204129644</v>
          </cell>
        </row>
        <row r="18">
          <cell r="B18">
            <v>2015</v>
          </cell>
          <cell r="C18">
            <v>4310106.7</v>
          </cell>
          <cell r="I18">
            <v>4208326.2005494069</v>
          </cell>
          <cell r="L18">
            <v>1666677.1897115409</v>
          </cell>
          <cell r="M18">
            <v>6749975.2113872729</v>
          </cell>
        </row>
        <row r="19">
          <cell r="B19">
            <v>2016</v>
          </cell>
          <cell r="C19">
            <v>4282410.0999999996</v>
          </cell>
          <cell r="I19">
            <v>4456423.7915237155</v>
          </cell>
          <cell r="L19">
            <v>1914774.7806858495</v>
          </cell>
          <cell r="M19">
            <v>6998072.8023615815</v>
          </cell>
        </row>
        <row r="20">
          <cell r="B20">
            <v>2017</v>
          </cell>
          <cell r="C20">
            <v>4521886.0999999996</v>
          </cell>
          <cell r="I20">
            <v>4704521.3824980231</v>
          </cell>
          <cell r="L20">
            <v>2162872.3716601571</v>
          </cell>
          <cell r="M20">
            <v>7246170.3933358891</v>
          </cell>
        </row>
        <row r="21">
          <cell r="B21">
            <v>2018</v>
          </cell>
          <cell r="C21">
            <v>4798454</v>
          </cell>
          <cell r="I21">
            <v>4952618.9734723317</v>
          </cell>
          <cell r="L21">
            <v>2410969.9626344657</v>
          </cell>
          <cell r="M21">
            <v>7494267.9843101976</v>
          </cell>
        </row>
        <row r="22">
          <cell r="B22">
            <v>2019</v>
          </cell>
          <cell r="C22">
            <v>5101996.0999999996</v>
          </cell>
          <cell r="I22">
            <v>5200716.5644466393</v>
          </cell>
          <cell r="L22">
            <v>2659067.5536087733</v>
          </cell>
          <cell r="M22">
            <v>7742365.5752845053</v>
          </cell>
        </row>
        <row r="23">
          <cell r="B23">
            <v>2020</v>
          </cell>
          <cell r="C23">
            <v>5176492.0999999996</v>
          </cell>
          <cell r="I23">
            <v>5448814.1554209478</v>
          </cell>
          <cell r="L23">
            <v>2907165.1445830818</v>
          </cell>
          <cell r="M23">
            <v>7990463.1662588138</v>
          </cell>
        </row>
        <row r="24">
          <cell r="B24">
            <v>2021</v>
          </cell>
          <cell r="C24">
            <v>6038796.7000000002</v>
          </cell>
          <cell r="I24">
            <v>5696911.7463952564</v>
          </cell>
          <cell r="L24">
            <v>3155262.7355573904</v>
          </cell>
          <cell r="M24">
            <v>8238560.7572331224</v>
          </cell>
        </row>
        <row r="25">
          <cell r="B25">
            <v>2022</v>
          </cell>
          <cell r="C25">
            <v>5948357.5999999996</v>
          </cell>
          <cell r="I25">
            <v>5945009.337369564</v>
          </cell>
          <cell r="L25">
            <v>3403360.326531698</v>
          </cell>
          <cell r="M25">
            <v>8486658.3482074291</v>
          </cell>
        </row>
        <row r="35">
          <cell r="F35">
            <v>2023</v>
          </cell>
          <cell r="I35">
            <v>6193106.9283438725</v>
          </cell>
        </row>
        <row r="36">
          <cell r="F36">
            <v>2024</v>
          </cell>
          <cell r="I36">
            <v>6441204.5193181811</v>
          </cell>
        </row>
        <row r="37">
          <cell r="F37">
            <v>2025</v>
          </cell>
          <cell r="I37">
            <v>6689302.1102924887</v>
          </cell>
        </row>
        <row r="38">
          <cell r="F38">
            <v>2026</v>
          </cell>
          <cell r="I38">
            <v>6937399.7012667973</v>
          </cell>
        </row>
        <row r="39">
          <cell r="F39">
            <v>2027</v>
          </cell>
          <cell r="I39">
            <v>7185497.2922411058</v>
          </cell>
        </row>
        <row r="40">
          <cell r="F40">
            <v>2028</v>
          </cell>
          <cell r="I40">
            <v>7433594.8832154134</v>
          </cell>
        </row>
        <row r="41">
          <cell r="F41">
            <v>2029</v>
          </cell>
          <cell r="I41">
            <v>7681692.474189722</v>
          </cell>
        </row>
        <row r="42">
          <cell r="F42">
            <v>2030</v>
          </cell>
          <cell r="I42">
            <v>7929790.0651640296</v>
          </cell>
        </row>
        <row r="43">
          <cell r="F43">
            <v>2031</v>
          </cell>
          <cell r="I43">
            <v>8177887.6561383381</v>
          </cell>
        </row>
        <row r="44">
          <cell r="F44">
            <v>2032</v>
          </cell>
          <cell r="I44">
            <v>8425985.2471126467</v>
          </cell>
        </row>
        <row r="45">
          <cell r="F45">
            <v>2033</v>
          </cell>
          <cell r="I45">
            <v>8674082.8380869552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40A7-F914-F247-94F2-7DEB63AE27D7}">
  <dimension ref="A1:L28"/>
  <sheetViews>
    <sheetView workbookViewId="0">
      <selection activeCell="L17" sqref="L17"/>
    </sheetView>
  </sheetViews>
  <sheetFormatPr baseColWidth="10" defaultRowHeight="16" x14ac:dyDescent="0.2"/>
  <sheetData>
    <row r="1" spans="1:12" ht="31" x14ac:dyDescent="0.35">
      <c r="A1" s="1" t="s">
        <v>3</v>
      </c>
    </row>
    <row r="3" spans="1:12" ht="21" x14ac:dyDescent="0.25">
      <c r="A3" s="3" t="s">
        <v>0</v>
      </c>
    </row>
    <row r="6" spans="1:12" ht="16" customHeight="1" x14ac:dyDescent="0.2">
      <c r="A6" s="2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4"/>
    </row>
    <row r="7" spans="1:12" ht="16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4"/>
    </row>
    <row r="8" spans="1:12" ht="16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4"/>
    </row>
    <row r="9" spans="1:12" ht="16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4"/>
    </row>
    <row r="10" spans="1:12" ht="16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4"/>
    </row>
    <row r="11" spans="1:12" ht="16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</row>
    <row r="12" spans="1:12" ht="16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4"/>
    </row>
    <row r="13" spans="1:12" ht="16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4"/>
    </row>
    <row r="14" spans="1:12" ht="16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4"/>
    </row>
    <row r="15" spans="1:12" ht="16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4"/>
    </row>
    <row r="16" spans="1:12" ht="16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4"/>
    </row>
    <row r="17" spans="1:12" ht="16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4"/>
    </row>
    <row r="18" spans="1:12" ht="16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6" customHeight="1" x14ac:dyDescent="0.2">
      <c r="A19" s="2" t="s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4"/>
    </row>
    <row r="20" spans="1:12" ht="16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</row>
    <row r="21" spans="1:12" ht="16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4"/>
    </row>
    <row r="22" spans="1:12" ht="16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4"/>
    </row>
    <row r="23" spans="1:12" ht="16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4"/>
    </row>
    <row r="24" spans="1:12" ht="16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4"/>
    </row>
    <row r="25" spans="1:12" ht="16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4"/>
    </row>
    <row r="26" spans="1:12" ht="16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4"/>
    </row>
    <row r="27" spans="1:12" ht="16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4"/>
    </row>
    <row r="28" spans="1:12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</sheetData>
  <mergeCells count="2">
    <mergeCell ref="A6:K17"/>
    <mergeCell ref="A19:K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F92B-5E7C-0045-A413-2F465FFFA0C3}">
  <dimension ref="A1:I82"/>
  <sheetViews>
    <sheetView zoomScale="75" workbookViewId="0">
      <selection activeCell="K39" sqref="K39"/>
    </sheetView>
  </sheetViews>
  <sheetFormatPr baseColWidth="10" defaultRowHeight="16" x14ac:dyDescent="0.2"/>
  <sheetData>
    <row r="1" spans="1:9" x14ac:dyDescent="0.2">
      <c r="A1" s="5" t="s">
        <v>4</v>
      </c>
      <c r="B1" s="5"/>
      <c r="C1" s="5"/>
      <c r="D1" s="5"/>
      <c r="E1" s="5"/>
      <c r="F1" s="5"/>
      <c r="G1" s="5"/>
      <c r="H1" s="5"/>
      <c r="I1" s="5"/>
    </row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5"/>
      <c r="B3" s="5"/>
      <c r="C3" s="5"/>
      <c r="D3" s="5"/>
      <c r="E3" s="5"/>
      <c r="F3" s="5"/>
      <c r="G3" s="5"/>
      <c r="H3" s="5"/>
      <c r="I3" s="5"/>
    </row>
    <row r="4" spans="1:9" x14ac:dyDescent="0.2">
      <c r="A4" s="5"/>
      <c r="B4" s="5"/>
      <c r="C4" s="5"/>
      <c r="D4" s="5"/>
      <c r="E4" s="5"/>
      <c r="F4" s="5"/>
      <c r="G4" s="5"/>
      <c r="H4" s="5"/>
      <c r="I4" s="5"/>
    </row>
    <row r="5" spans="1:9" x14ac:dyDescent="0.2">
      <c r="A5" s="5"/>
      <c r="B5" s="5"/>
      <c r="C5" s="5"/>
      <c r="D5" s="5"/>
      <c r="E5" s="5"/>
      <c r="F5" s="5"/>
      <c r="G5" s="5"/>
      <c r="H5" s="5"/>
      <c r="I5" s="5"/>
    </row>
    <row r="6" spans="1:9" x14ac:dyDescent="0.2">
      <c r="A6" s="5"/>
      <c r="B6" s="5"/>
      <c r="C6" s="5"/>
      <c r="D6" s="5"/>
      <c r="E6" s="5"/>
      <c r="F6" s="5"/>
      <c r="G6" s="5"/>
      <c r="H6" s="5"/>
      <c r="I6" s="5"/>
    </row>
    <row r="7" spans="1:9" x14ac:dyDescent="0.2">
      <c r="A7" s="5"/>
      <c r="B7" s="5"/>
      <c r="C7" s="5"/>
      <c r="D7" s="5"/>
      <c r="E7" s="5"/>
      <c r="F7" s="5"/>
      <c r="G7" s="5"/>
      <c r="H7" s="5"/>
      <c r="I7" s="5"/>
    </row>
    <row r="9" spans="1:9" x14ac:dyDescent="0.2">
      <c r="A9" s="6"/>
      <c r="B9" s="18" t="s">
        <v>29</v>
      </c>
      <c r="C9" s="18" t="s">
        <v>30</v>
      </c>
      <c r="D9" s="19" t="s">
        <v>31</v>
      </c>
      <c r="E9" s="20" t="s">
        <v>32</v>
      </c>
      <c r="F9" s="20" t="s">
        <v>33</v>
      </c>
      <c r="G9" s="21" t="s">
        <v>34</v>
      </c>
      <c r="H9" s="21"/>
    </row>
    <row r="10" spans="1:9" x14ac:dyDescent="0.2">
      <c r="A10" s="15">
        <v>1</v>
      </c>
      <c r="B10" s="16">
        <v>44682</v>
      </c>
      <c r="C10" s="15">
        <v>308</v>
      </c>
      <c r="D10" s="14">
        <f>A10^2</f>
        <v>1</v>
      </c>
      <c r="E10" s="6">
        <f>A10*C10</f>
        <v>308</v>
      </c>
      <c r="F10" s="17">
        <f>$B$45*A10+$B$46</f>
        <v>438.67338709677426</v>
      </c>
      <c r="G10" s="6">
        <f>F10-1.5*_xlfn.STDEV.S(C$10:C$40)</f>
        <v>199.3534332220907</v>
      </c>
      <c r="H10" s="6">
        <f>F10+1.5*_xlfn.STDEV.S(C$10:C$40)</f>
        <v>677.99334097145788</v>
      </c>
    </row>
    <row r="11" spans="1:9" x14ac:dyDescent="0.2">
      <c r="A11" s="15">
        <f>A10+1</f>
        <v>2</v>
      </c>
      <c r="B11" s="16">
        <v>44683</v>
      </c>
      <c r="C11" s="15">
        <v>533</v>
      </c>
      <c r="D11" s="14">
        <f t="shared" ref="D11:D40" si="0">A11^2</f>
        <v>4</v>
      </c>
      <c r="E11" s="6">
        <f t="shared" ref="E11:E40" si="1">A11*C11</f>
        <v>1066</v>
      </c>
      <c r="F11" s="17">
        <f t="shared" ref="F11:F40" si="2">$B$45*A11+$B$46</f>
        <v>442.36612903225813</v>
      </c>
      <c r="G11" s="6">
        <f t="shared" ref="G11:G40" si="3">F11-1.5*_xlfn.STDEV.S(C$10:C$40)</f>
        <v>203.04617515757457</v>
      </c>
      <c r="H11" s="6">
        <f t="shared" ref="H11:H40" si="4">F11+1.5*_xlfn.STDEV.S(C$10:C$40)</f>
        <v>681.68608290694169</v>
      </c>
    </row>
    <row r="12" spans="1:9" x14ac:dyDescent="0.2">
      <c r="A12" s="15">
        <f t="shared" ref="A12:A40" si="5">A11+1</f>
        <v>3</v>
      </c>
      <c r="B12" s="16">
        <v>44684</v>
      </c>
      <c r="C12" s="15">
        <v>347</v>
      </c>
      <c r="D12" s="14">
        <f t="shared" si="0"/>
        <v>9</v>
      </c>
      <c r="E12" s="6">
        <f t="shared" si="1"/>
        <v>1041</v>
      </c>
      <c r="F12" s="17">
        <f t="shared" si="2"/>
        <v>446.058870967742</v>
      </c>
      <c r="G12" s="6">
        <f t="shared" si="3"/>
        <v>206.73891709305843</v>
      </c>
      <c r="H12" s="6">
        <f t="shared" si="4"/>
        <v>685.3788248424255</v>
      </c>
    </row>
    <row r="13" spans="1:9" x14ac:dyDescent="0.2">
      <c r="A13" s="15">
        <f t="shared" si="5"/>
        <v>4</v>
      </c>
      <c r="B13" s="16">
        <v>44685</v>
      </c>
      <c r="C13" s="15">
        <v>639</v>
      </c>
      <c r="D13" s="14">
        <f t="shared" si="0"/>
        <v>16</v>
      </c>
      <c r="E13" s="6">
        <f t="shared" si="1"/>
        <v>2556</v>
      </c>
      <c r="F13" s="17">
        <f t="shared" si="2"/>
        <v>449.75161290322586</v>
      </c>
      <c r="G13" s="6">
        <f t="shared" si="3"/>
        <v>210.4316590285423</v>
      </c>
      <c r="H13" s="6">
        <f t="shared" si="4"/>
        <v>689.07156677790942</v>
      </c>
    </row>
    <row r="14" spans="1:9" x14ac:dyDescent="0.2">
      <c r="A14" s="15">
        <f t="shared" si="5"/>
        <v>5</v>
      </c>
      <c r="B14" s="16">
        <v>44686</v>
      </c>
      <c r="C14" s="15">
        <v>458</v>
      </c>
      <c r="D14" s="14">
        <f t="shared" si="0"/>
        <v>25</v>
      </c>
      <c r="E14" s="6">
        <f t="shared" si="1"/>
        <v>2290</v>
      </c>
      <c r="F14" s="17">
        <f t="shared" si="2"/>
        <v>453.44435483870973</v>
      </c>
      <c r="G14" s="6">
        <f t="shared" si="3"/>
        <v>214.12440096402617</v>
      </c>
      <c r="H14" s="6">
        <f t="shared" si="4"/>
        <v>692.76430871339335</v>
      </c>
    </row>
    <row r="15" spans="1:9" x14ac:dyDescent="0.2">
      <c r="A15" s="15">
        <f t="shared" si="5"/>
        <v>6</v>
      </c>
      <c r="B15" s="16">
        <v>44687</v>
      </c>
      <c r="C15" s="15">
        <v>471</v>
      </c>
      <c r="D15" s="14">
        <f t="shared" si="0"/>
        <v>36</v>
      </c>
      <c r="E15" s="6">
        <f t="shared" si="1"/>
        <v>2826</v>
      </c>
      <c r="F15" s="17">
        <f t="shared" si="2"/>
        <v>457.13709677419359</v>
      </c>
      <c r="G15" s="6">
        <f t="shared" si="3"/>
        <v>217.81714289951003</v>
      </c>
      <c r="H15" s="6">
        <f t="shared" si="4"/>
        <v>696.45705064887716</v>
      </c>
    </row>
    <row r="16" spans="1:9" x14ac:dyDescent="0.2">
      <c r="A16" s="15">
        <f t="shared" si="5"/>
        <v>7</v>
      </c>
      <c r="B16" s="16">
        <v>44688</v>
      </c>
      <c r="C16" s="15">
        <v>493</v>
      </c>
      <c r="D16" s="14">
        <f t="shared" si="0"/>
        <v>49</v>
      </c>
      <c r="E16" s="6">
        <f t="shared" si="1"/>
        <v>3451</v>
      </c>
      <c r="F16" s="17">
        <f t="shared" si="2"/>
        <v>460.82983870967746</v>
      </c>
      <c r="G16" s="6">
        <f t="shared" si="3"/>
        <v>221.5098848349939</v>
      </c>
      <c r="H16" s="6">
        <f t="shared" si="4"/>
        <v>700.14979258436097</v>
      </c>
    </row>
    <row r="17" spans="1:8" x14ac:dyDescent="0.2">
      <c r="A17" s="15">
        <f t="shared" si="5"/>
        <v>8</v>
      </c>
      <c r="B17" s="16">
        <v>44689</v>
      </c>
      <c r="C17" s="15">
        <v>654</v>
      </c>
      <c r="D17" s="14">
        <f t="shared" si="0"/>
        <v>64</v>
      </c>
      <c r="E17" s="6">
        <f t="shared" si="1"/>
        <v>5232</v>
      </c>
      <c r="F17" s="17">
        <f t="shared" si="2"/>
        <v>464.52258064516133</v>
      </c>
      <c r="G17" s="6">
        <f t="shared" si="3"/>
        <v>225.20262677047776</v>
      </c>
      <c r="H17" s="6">
        <f t="shared" si="4"/>
        <v>703.84253451984489</v>
      </c>
    </row>
    <row r="18" spans="1:8" x14ac:dyDescent="0.2">
      <c r="A18" s="15">
        <f t="shared" si="5"/>
        <v>9</v>
      </c>
      <c r="B18" s="16">
        <v>44690</v>
      </c>
      <c r="C18" s="15">
        <v>283</v>
      </c>
      <c r="D18" s="14">
        <f t="shared" si="0"/>
        <v>81</v>
      </c>
      <c r="E18" s="6">
        <f t="shared" si="1"/>
        <v>2547</v>
      </c>
      <c r="F18" s="17">
        <f t="shared" si="2"/>
        <v>468.21532258064519</v>
      </c>
      <c r="G18" s="6">
        <f t="shared" si="3"/>
        <v>228.89536870596163</v>
      </c>
      <c r="H18" s="6">
        <f t="shared" si="4"/>
        <v>707.53527645532881</v>
      </c>
    </row>
    <row r="19" spans="1:8" x14ac:dyDescent="0.2">
      <c r="A19" s="15">
        <f t="shared" si="5"/>
        <v>10</v>
      </c>
      <c r="B19" s="16">
        <v>44691</v>
      </c>
      <c r="C19" s="15">
        <v>534</v>
      </c>
      <c r="D19" s="14">
        <f t="shared" si="0"/>
        <v>100</v>
      </c>
      <c r="E19" s="6">
        <f t="shared" si="1"/>
        <v>5340</v>
      </c>
      <c r="F19" s="17">
        <f t="shared" si="2"/>
        <v>471.90806451612906</v>
      </c>
      <c r="G19" s="6">
        <f t="shared" si="3"/>
        <v>232.5881106414455</v>
      </c>
      <c r="H19" s="6">
        <f t="shared" si="4"/>
        <v>711.22801839081262</v>
      </c>
    </row>
    <row r="20" spans="1:8" x14ac:dyDescent="0.2">
      <c r="A20" s="15">
        <f t="shared" si="5"/>
        <v>11</v>
      </c>
      <c r="B20" s="16">
        <v>44692</v>
      </c>
      <c r="C20" s="15">
        <v>273</v>
      </c>
      <c r="D20" s="14">
        <f t="shared" si="0"/>
        <v>121</v>
      </c>
      <c r="E20" s="6">
        <f t="shared" si="1"/>
        <v>3003</v>
      </c>
      <c r="F20" s="17">
        <f t="shared" si="2"/>
        <v>475.60080645161293</v>
      </c>
      <c r="G20" s="6">
        <f t="shared" si="3"/>
        <v>236.28085257692936</v>
      </c>
      <c r="H20" s="6">
        <f t="shared" si="4"/>
        <v>714.92076032629643</v>
      </c>
    </row>
    <row r="21" spans="1:8" x14ac:dyDescent="0.2">
      <c r="A21" s="15">
        <f t="shared" si="5"/>
        <v>12</v>
      </c>
      <c r="B21" s="16">
        <v>44693</v>
      </c>
      <c r="C21" s="15">
        <v>258</v>
      </c>
      <c r="D21" s="14">
        <f t="shared" si="0"/>
        <v>144</v>
      </c>
      <c r="E21" s="6">
        <f t="shared" si="1"/>
        <v>3096</v>
      </c>
      <c r="F21" s="17">
        <f t="shared" si="2"/>
        <v>479.29354838709679</v>
      </c>
      <c r="G21" s="6">
        <f t="shared" si="3"/>
        <v>239.97359451241323</v>
      </c>
      <c r="H21" s="6">
        <f t="shared" si="4"/>
        <v>718.61350226178035</v>
      </c>
    </row>
    <row r="22" spans="1:8" x14ac:dyDescent="0.2">
      <c r="A22" s="15">
        <f t="shared" si="5"/>
        <v>13</v>
      </c>
      <c r="B22" s="16">
        <v>44694</v>
      </c>
      <c r="C22" s="15">
        <v>577</v>
      </c>
      <c r="D22" s="14">
        <f t="shared" si="0"/>
        <v>169</v>
      </c>
      <c r="E22" s="6">
        <f t="shared" si="1"/>
        <v>7501</v>
      </c>
      <c r="F22" s="17">
        <f t="shared" si="2"/>
        <v>482.98629032258066</v>
      </c>
      <c r="G22" s="6">
        <f t="shared" si="3"/>
        <v>243.66633644789709</v>
      </c>
      <c r="H22" s="6">
        <f t="shared" si="4"/>
        <v>722.30624419726428</v>
      </c>
    </row>
    <row r="23" spans="1:8" x14ac:dyDescent="0.2">
      <c r="A23" s="15">
        <f t="shared" si="5"/>
        <v>14</v>
      </c>
      <c r="B23" s="16">
        <v>44695</v>
      </c>
      <c r="C23" s="15">
        <v>477</v>
      </c>
      <c r="D23" s="14">
        <f t="shared" si="0"/>
        <v>196</v>
      </c>
      <c r="E23" s="6">
        <f t="shared" si="1"/>
        <v>6678</v>
      </c>
      <c r="F23" s="17">
        <f t="shared" si="2"/>
        <v>486.67903225806452</v>
      </c>
      <c r="G23" s="6">
        <f t="shared" si="3"/>
        <v>247.35907838338096</v>
      </c>
      <c r="H23" s="6">
        <f t="shared" si="4"/>
        <v>725.99898613274809</v>
      </c>
    </row>
    <row r="24" spans="1:8" x14ac:dyDescent="0.2">
      <c r="A24" s="15">
        <f t="shared" si="5"/>
        <v>15</v>
      </c>
      <c r="B24" s="16">
        <v>44696</v>
      </c>
      <c r="C24" s="15">
        <v>799</v>
      </c>
      <c r="D24" s="14">
        <f t="shared" si="0"/>
        <v>225</v>
      </c>
      <c r="E24" s="6">
        <f t="shared" si="1"/>
        <v>11985</v>
      </c>
      <c r="F24" s="17">
        <f t="shared" si="2"/>
        <v>490.37177419354839</v>
      </c>
      <c r="G24" s="6">
        <f t="shared" si="3"/>
        <v>251.05182031886483</v>
      </c>
      <c r="H24" s="6">
        <f t="shared" si="4"/>
        <v>729.6917280682319</v>
      </c>
    </row>
    <row r="25" spans="1:8" x14ac:dyDescent="0.2">
      <c r="A25" s="15">
        <f t="shared" si="5"/>
        <v>16</v>
      </c>
      <c r="B25" s="16">
        <v>44697</v>
      </c>
      <c r="C25" s="15">
        <v>342</v>
      </c>
      <c r="D25" s="14">
        <f t="shared" si="0"/>
        <v>256</v>
      </c>
      <c r="E25" s="6">
        <f t="shared" si="1"/>
        <v>5472</v>
      </c>
      <c r="F25" s="17">
        <f t="shared" si="2"/>
        <v>494.06451612903226</v>
      </c>
      <c r="G25" s="6">
        <f t="shared" si="3"/>
        <v>254.74456225434869</v>
      </c>
      <c r="H25" s="6">
        <f t="shared" si="4"/>
        <v>733.38447000371582</v>
      </c>
    </row>
    <row r="26" spans="1:8" x14ac:dyDescent="0.2">
      <c r="A26" s="15">
        <f t="shared" si="5"/>
        <v>17</v>
      </c>
      <c r="B26" s="16">
        <v>44698</v>
      </c>
      <c r="C26" s="15">
        <v>748</v>
      </c>
      <c r="D26" s="14">
        <f t="shared" si="0"/>
        <v>289</v>
      </c>
      <c r="E26" s="6">
        <f t="shared" si="1"/>
        <v>12716</v>
      </c>
      <c r="F26" s="17">
        <f t="shared" si="2"/>
        <v>497.75725806451612</v>
      </c>
      <c r="G26" s="6">
        <f t="shared" si="3"/>
        <v>258.43730418983256</v>
      </c>
      <c r="H26" s="6">
        <f t="shared" si="4"/>
        <v>737.07721193919974</v>
      </c>
    </row>
    <row r="27" spans="1:8" x14ac:dyDescent="0.2">
      <c r="A27" s="15">
        <f t="shared" si="5"/>
        <v>18</v>
      </c>
      <c r="B27" s="16">
        <v>44699</v>
      </c>
      <c r="C27" s="15">
        <v>265</v>
      </c>
      <c r="D27" s="14">
        <f t="shared" si="0"/>
        <v>324</v>
      </c>
      <c r="E27" s="6">
        <f t="shared" si="1"/>
        <v>4770</v>
      </c>
      <c r="F27" s="17">
        <f t="shared" si="2"/>
        <v>501.45</v>
      </c>
      <c r="G27" s="6">
        <f t="shared" si="3"/>
        <v>262.13004612531643</v>
      </c>
      <c r="H27" s="6">
        <f t="shared" si="4"/>
        <v>740.76995387468355</v>
      </c>
    </row>
    <row r="28" spans="1:8" x14ac:dyDescent="0.2">
      <c r="A28" s="15">
        <f t="shared" si="5"/>
        <v>19</v>
      </c>
      <c r="B28" s="16">
        <v>44700</v>
      </c>
      <c r="C28" s="15">
        <v>382</v>
      </c>
      <c r="D28" s="14">
        <f t="shared" si="0"/>
        <v>361</v>
      </c>
      <c r="E28" s="6">
        <f t="shared" si="1"/>
        <v>7258</v>
      </c>
      <c r="F28" s="17">
        <f t="shared" si="2"/>
        <v>505.14274193548385</v>
      </c>
      <c r="G28" s="6">
        <f t="shared" si="3"/>
        <v>265.82278806080029</v>
      </c>
      <c r="H28" s="6">
        <f t="shared" si="4"/>
        <v>744.46269581016736</v>
      </c>
    </row>
    <row r="29" spans="1:8" x14ac:dyDescent="0.2">
      <c r="A29" s="15">
        <f t="shared" si="5"/>
        <v>20</v>
      </c>
      <c r="B29" s="16">
        <v>44701</v>
      </c>
      <c r="C29" s="15">
        <v>522</v>
      </c>
      <c r="D29" s="14">
        <f t="shared" si="0"/>
        <v>400</v>
      </c>
      <c r="E29" s="6">
        <f t="shared" si="1"/>
        <v>10440</v>
      </c>
      <c r="F29" s="17">
        <f t="shared" si="2"/>
        <v>508.83548387096772</v>
      </c>
      <c r="G29" s="6">
        <f t="shared" si="3"/>
        <v>269.51552999628416</v>
      </c>
      <c r="H29" s="6">
        <f t="shared" si="4"/>
        <v>748.15543774565128</v>
      </c>
    </row>
    <row r="30" spans="1:8" x14ac:dyDescent="0.2">
      <c r="A30" s="15">
        <f t="shared" si="5"/>
        <v>21</v>
      </c>
      <c r="B30" s="16">
        <v>44702</v>
      </c>
      <c r="C30" s="15">
        <v>608</v>
      </c>
      <c r="D30" s="14">
        <f t="shared" si="0"/>
        <v>441</v>
      </c>
      <c r="E30" s="6">
        <f t="shared" si="1"/>
        <v>12768</v>
      </c>
      <c r="F30" s="17">
        <f t="shared" si="2"/>
        <v>512.52822580645159</v>
      </c>
      <c r="G30" s="6">
        <f t="shared" si="3"/>
        <v>273.20827193176802</v>
      </c>
      <c r="H30" s="6">
        <f t="shared" si="4"/>
        <v>751.84817968113521</v>
      </c>
    </row>
    <row r="31" spans="1:8" x14ac:dyDescent="0.2">
      <c r="A31" s="15">
        <f t="shared" si="5"/>
        <v>22</v>
      </c>
      <c r="B31" s="16">
        <v>44703</v>
      </c>
      <c r="C31" s="15">
        <v>482</v>
      </c>
      <c r="D31" s="14">
        <f t="shared" si="0"/>
        <v>484</v>
      </c>
      <c r="E31" s="6">
        <f t="shared" si="1"/>
        <v>10604</v>
      </c>
      <c r="F31" s="17">
        <f t="shared" si="2"/>
        <v>516.22096774193551</v>
      </c>
      <c r="G31" s="6">
        <f t="shared" si="3"/>
        <v>276.90101386725195</v>
      </c>
      <c r="H31" s="6">
        <f t="shared" si="4"/>
        <v>755.54092161661902</v>
      </c>
    </row>
    <row r="32" spans="1:8" x14ac:dyDescent="0.2">
      <c r="A32" s="15">
        <f t="shared" si="5"/>
        <v>23</v>
      </c>
      <c r="B32" s="16">
        <v>44704</v>
      </c>
      <c r="C32" s="15">
        <v>305</v>
      </c>
      <c r="D32" s="14">
        <f t="shared" si="0"/>
        <v>529</v>
      </c>
      <c r="E32" s="6">
        <f t="shared" si="1"/>
        <v>7015</v>
      </c>
      <c r="F32" s="17">
        <f t="shared" si="2"/>
        <v>519.91370967741932</v>
      </c>
      <c r="G32" s="6">
        <f t="shared" si="3"/>
        <v>280.59375580273576</v>
      </c>
      <c r="H32" s="6">
        <f t="shared" si="4"/>
        <v>759.23366355210283</v>
      </c>
    </row>
    <row r="33" spans="1:8" x14ac:dyDescent="0.2">
      <c r="A33" s="15">
        <f t="shared" si="5"/>
        <v>24</v>
      </c>
      <c r="B33" s="16">
        <v>44705</v>
      </c>
      <c r="C33" s="15">
        <v>605</v>
      </c>
      <c r="D33" s="14">
        <f t="shared" si="0"/>
        <v>576</v>
      </c>
      <c r="E33" s="6">
        <f t="shared" si="1"/>
        <v>14520</v>
      </c>
      <c r="F33" s="17">
        <f t="shared" si="2"/>
        <v>523.60645161290313</v>
      </c>
      <c r="G33" s="6">
        <f t="shared" si="3"/>
        <v>284.28649773821957</v>
      </c>
      <c r="H33" s="6">
        <f t="shared" si="4"/>
        <v>762.92640548758663</v>
      </c>
    </row>
    <row r="34" spans="1:8" x14ac:dyDescent="0.2">
      <c r="A34" s="15">
        <f t="shared" si="5"/>
        <v>25</v>
      </c>
      <c r="B34" s="16">
        <v>44706</v>
      </c>
      <c r="C34" s="15">
        <v>473</v>
      </c>
      <c r="D34" s="14">
        <f t="shared" si="0"/>
        <v>625</v>
      </c>
      <c r="E34" s="6">
        <f t="shared" si="1"/>
        <v>11825</v>
      </c>
      <c r="F34" s="17">
        <f t="shared" si="2"/>
        <v>527.29919354838705</v>
      </c>
      <c r="G34" s="6">
        <f t="shared" si="3"/>
        <v>287.97923967370349</v>
      </c>
      <c r="H34" s="6">
        <f t="shared" si="4"/>
        <v>766.61914742307067</v>
      </c>
    </row>
    <row r="35" spans="1:8" x14ac:dyDescent="0.2">
      <c r="A35" s="15">
        <f t="shared" si="5"/>
        <v>26</v>
      </c>
      <c r="B35" s="16">
        <v>44707</v>
      </c>
      <c r="C35" s="15">
        <v>713</v>
      </c>
      <c r="D35" s="14">
        <f t="shared" si="0"/>
        <v>676</v>
      </c>
      <c r="E35" s="6">
        <f t="shared" si="1"/>
        <v>18538</v>
      </c>
      <c r="F35" s="17">
        <f t="shared" si="2"/>
        <v>530.99193548387098</v>
      </c>
      <c r="G35" s="6">
        <f t="shared" si="3"/>
        <v>291.67198160918741</v>
      </c>
      <c r="H35" s="6">
        <f t="shared" si="4"/>
        <v>770.31188935855448</v>
      </c>
    </row>
    <row r="36" spans="1:8" x14ac:dyDescent="0.2">
      <c r="A36" s="15">
        <f t="shared" si="5"/>
        <v>27</v>
      </c>
      <c r="B36" s="16">
        <v>44708</v>
      </c>
      <c r="C36" s="15">
        <v>676</v>
      </c>
      <c r="D36" s="14">
        <f t="shared" si="0"/>
        <v>729</v>
      </c>
      <c r="E36" s="6">
        <f t="shared" si="1"/>
        <v>18252</v>
      </c>
      <c r="F36" s="17">
        <f t="shared" si="2"/>
        <v>534.68467741935478</v>
      </c>
      <c r="G36" s="6">
        <f t="shared" si="3"/>
        <v>295.36472354467122</v>
      </c>
      <c r="H36" s="6">
        <f t="shared" si="4"/>
        <v>774.00463129403829</v>
      </c>
    </row>
    <row r="37" spans="1:8" x14ac:dyDescent="0.2">
      <c r="A37" s="15">
        <f t="shared" si="5"/>
        <v>28</v>
      </c>
      <c r="B37" s="16">
        <v>44709</v>
      </c>
      <c r="C37" s="15">
        <v>721</v>
      </c>
      <c r="D37" s="14">
        <f t="shared" si="0"/>
        <v>784</v>
      </c>
      <c r="E37" s="6">
        <f t="shared" si="1"/>
        <v>20188</v>
      </c>
      <c r="F37" s="17">
        <f t="shared" si="2"/>
        <v>538.37741935483859</v>
      </c>
      <c r="G37" s="6">
        <f t="shared" si="3"/>
        <v>299.05746548015503</v>
      </c>
      <c r="H37" s="6">
        <f t="shared" si="4"/>
        <v>777.6973732295221</v>
      </c>
    </row>
    <row r="38" spans="1:8" x14ac:dyDescent="0.2">
      <c r="A38" s="15">
        <f t="shared" si="5"/>
        <v>29</v>
      </c>
      <c r="B38" s="16">
        <v>44710</v>
      </c>
      <c r="C38" s="15">
        <v>461</v>
      </c>
      <c r="D38" s="14">
        <f t="shared" si="0"/>
        <v>841</v>
      </c>
      <c r="E38" s="6">
        <f t="shared" si="1"/>
        <v>13369</v>
      </c>
      <c r="F38" s="17">
        <f t="shared" si="2"/>
        <v>542.07016129032252</v>
      </c>
      <c r="G38" s="6">
        <f t="shared" si="3"/>
        <v>302.75020741563895</v>
      </c>
      <c r="H38" s="6">
        <f t="shared" si="4"/>
        <v>781.39011516500614</v>
      </c>
    </row>
    <row r="39" spans="1:8" x14ac:dyDescent="0.2">
      <c r="A39" s="15">
        <f t="shared" si="5"/>
        <v>30</v>
      </c>
      <c r="B39" s="16">
        <v>44711</v>
      </c>
      <c r="C39" s="15">
        <v>620</v>
      </c>
      <c r="D39" s="14">
        <f t="shared" si="0"/>
        <v>900</v>
      </c>
      <c r="E39" s="6">
        <f t="shared" si="1"/>
        <v>18600</v>
      </c>
      <c r="F39" s="17">
        <f t="shared" si="2"/>
        <v>545.76290322580644</v>
      </c>
      <c r="G39" s="6">
        <f t="shared" si="3"/>
        <v>306.44294935112288</v>
      </c>
      <c r="H39" s="6">
        <f t="shared" si="4"/>
        <v>785.08285710048995</v>
      </c>
    </row>
    <row r="40" spans="1:8" x14ac:dyDescent="0.2">
      <c r="A40" s="15">
        <f t="shared" si="5"/>
        <v>31</v>
      </c>
      <c r="B40" s="16">
        <v>44712</v>
      </c>
      <c r="C40" s="15">
        <v>289</v>
      </c>
      <c r="D40" s="14">
        <f t="shared" si="0"/>
        <v>961</v>
      </c>
      <c r="E40" s="6">
        <f t="shared" si="1"/>
        <v>8959</v>
      </c>
      <c r="F40" s="17">
        <f t="shared" si="2"/>
        <v>549.45564516129025</v>
      </c>
      <c r="G40" s="6">
        <f t="shared" si="3"/>
        <v>310.13569128660669</v>
      </c>
      <c r="H40" s="6">
        <f t="shared" si="4"/>
        <v>788.77559903597376</v>
      </c>
    </row>
    <row r="42" spans="1:8" x14ac:dyDescent="0.2">
      <c r="A42" s="18" t="s">
        <v>35</v>
      </c>
      <c r="B42" s="22"/>
      <c r="C42" s="18" t="s">
        <v>36</v>
      </c>
      <c r="D42" s="18" t="s">
        <v>40</v>
      </c>
      <c r="E42" s="18" t="s">
        <v>37</v>
      </c>
    </row>
    <row r="43" spans="1:8" x14ac:dyDescent="0.2">
      <c r="A43" s="6">
        <f>AVERAGE(A10:A40)</f>
        <v>16</v>
      </c>
      <c r="C43" s="6">
        <f>AVERAGE(C10:C40)</f>
        <v>494.06451612903226</v>
      </c>
      <c r="D43" s="14">
        <f>AVERAGE(D10:D40)</f>
        <v>336</v>
      </c>
      <c r="E43" s="6">
        <f>AVERAGE(E10:E40)</f>
        <v>8200.4516129032254</v>
      </c>
    </row>
    <row r="45" spans="1:8" x14ac:dyDescent="0.2">
      <c r="A45" s="23" t="s">
        <v>38</v>
      </c>
      <c r="B45" s="6">
        <f>(E43-C43*A43)/(D43-A43^2)</f>
        <v>3.6927419354838662</v>
      </c>
    </row>
    <row r="46" spans="1:8" x14ac:dyDescent="0.2">
      <c r="A46" s="23" t="s">
        <v>39</v>
      </c>
      <c r="B46" s="6">
        <f>C43-B45*A43</f>
        <v>434.9806451612904</v>
      </c>
    </row>
    <row r="48" spans="1:8" x14ac:dyDescent="0.2">
      <c r="A48" s="21" t="s">
        <v>41</v>
      </c>
      <c r="B48" s="21"/>
      <c r="C48" s="18" t="s">
        <v>30</v>
      </c>
    </row>
    <row r="49" spans="1:3" x14ac:dyDescent="0.2">
      <c r="A49" s="15">
        <v>32</v>
      </c>
      <c r="B49" s="16">
        <v>44713</v>
      </c>
      <c r="C49" s="15">
        <f>$B$45*A49+$B$46</f>
        <v>553.14838709677406</v>
      </c>
    </row>
    <row r="50" spans="1:3" x14ac:dyDescent="0.2">
      <c r="A50" s="15">
        <f>A49+1</f>
        <v>33</v>
      </c>
      <c r="B50" s="16">
        <v>44714</v>
      </c>
      <c r="C50" s="15">
        <f t="shared" ref="C50:C78" si="6">$B$45*A50+$B$46</f>
        <v>556.84112903225798</v>
      </c>
    </row>
    <row r="51" spans="1:3" x14ac:dyDescent="0.2">
      <c r="A51" s="15">
        <f t="shared" ref="A51:A82" si="7">A50+1</f>
        <v>34</v>
      </c>
      <c r="B51" s="16">
        <v>44715</v>
      </c>
      <c r="C51" s="15">
        <f t="shared" si="6"/>
        <v>560.5338709677419</v>
      </c>
    </row>
    <row r="52" spans="1:3" x14ac:dyDescent="0.2">
      <c r="A52" s="15">
        <f t="shared" si="7"/>
        <v>35</v>
      </c>
      <c r="B52" s="16">
        <v>44716</v>
      </c>
      <c r="C52" s="15">
        <f t="shared" si="6"/>
        <v>564.22661290322571</v>
      </c>
    </row>
    <row r="53" spans="1:3" x14ac:dyDescent="0.2">
      <c r="A53" s="15">
        <f t="shared" si="7"/>
        <v>36</v>
      </c>
      <c r="B53" s="16">
        <v>44717</v>
      </c>
      <c r="C53" s="15">
        <f t="shared" si="6"/>
        <v>567.91935483870952</v>
      </c>
    </row>
    <row r="54" spans="1:3" x14ac:dyDescent="0.2">
      <c r="A54" s="15">
        <f t="shared" si="7"/>
        <v>37</v>
      </c>
      <c r="B54" s="16">
        <v>44718</v>
      </c>
      <c r="C54" s="15">
        <f t="shared" si="6"/>
        <v>571.61209677419345</v>
      </c>
    </row>
    <row r="55" spans="1:3" x14ac:dyDescent="0.2">
      <c r="A55" s="15">
        <f t="shared" si="7"/>
        <v>38</v>
      </c>
      <c r="B55" s="16">
        <v>44719</v>
      </c>
      <c r="C55" s="15">
        <f t="shared" si="6"/>
        <v>575.30483870967737</v>
      </c>
    </row>
    <row r="56" spans="1:3" x14ac:dyDescent="0.2">
      <c r="A56" s="15">
        <f t="shared" si="7"/>
        <v>39</v>
      </c>
      <c r="B56" s="16">
        <v>44720</v>
      </c>
      <c r="C56" s="15">
        <f t="shared" si="6"/>
        <v>578.99758064516118</v>
      </c>
    </row>
    <row r="57" spans="1:3" x14ac:dyDescent="0.2">
      <c r="A57" s="15">
        <f t="shared" si="7"/>
        <v>40</v>
      </c>
      <c r="B57" s="16">
        <v>44721</v>
      </c>
      <c r="C57" s="15">
        <f t="shared" si="6"/>
        <v>582.69032258064499</v>
      </c>
    </row>
    <row r="58" spans="1:3" x14ac:dyDescent="0.2">
      <c r="A58" s="15">
        <f t="shared" si="7"/>
        <v>41</v>
      </c>
      <c r="B58" s="16">
        <v>44722</v>
      </c>
      <c r="C58" s="15">
        <f t="shared" si="6"/>
        <v>586.38306451612891</v>
      </c>
    </row>
    <row r="59" spans="1:3" x14ac:dyDescent="0.2">
      <c r="A59" s="15">
        <f t="shared" si="7"/>
        <v>42</v>
      </c>
      <c r="B59" s="16">
        <v>44723</v>
      </c>
      <c r="C59" s="15">
        <f t="shared" si="6"/>
        <v>590.07580645161283</v>
      </c>
    </row>
    <row r="60" spans="1:3" x14ac:dyDescent="0.2">
      <c r="A60" s="15">
        <f t="shared" si="7"/>
        <v>43</v>
      </c>
      <c r="B60" s="16">
        <v>44724</v>
      </c>
      <c r="C60" s="15">
        <f t="shared" si="6"/>
        <v>593.76854838709664</v>
      </c>
    </row>
    <row r="61" spans="1:3" x14ac:dyDescent="0.2">
      <c r="A61" s="15">
        <f t="shared" si="7"/>
        <v>44</v>
      </c>
      <c r="B61" s="16">
        <v>44725</v>
      </c>
      <c r="C61" s="15">
        <f t="shared" si="6"/>
        <v>597.46129032258045</v>
      </c>
    </row>
    <row r="62" spans="1:3" x14ac:dyDescent="0.2">
      <c r="A62" s="15">
        <f t="shared" si="7"/>
        <v>45</v>
      </c>
      <c r="B62" s="16">
        <v>44726</v>
      </c>
      <c r="C62" s="15">
        <f t="shared" si="6"/>
        <v>601.15403225806438</v>
      </c>
    </row>
    <row r="63" spans="1:3" x14ac:dyDescent="0.2">
      <c r="A63" s="15">
        <f t="shared" si="7"/>
        <v>46</v>
      </c>
      <c r="B63" s="16">
        <v>44727</v>
      </c>
      <c r="C63" s="15">
        <f t="shared" si="6"/>
        <v>604.8467741935483</v>
      </c>
    </row>
    <row r="64" spans="1:3" x14ac:dyDescent="0.2">
      <c r="A64" s="15">
        <f t="shared" si="7"/>
        <v>47</v>
      </c>
      <c r="B64" s="16">
        <v>44728</v>
      </c>
      <c r="C64" s="15">
        <f t="shared" si="6"/>
        <v>608.53951612903211</v>
      </c>
    </row>
    <row r="65" spans="1:3" x14ac:dyDescent="0.2">
      <c r="A65" s="15">
        <f t="shared" si="7"/>
        <v>48</v>
      </c>
      <c r="B65" s="16">
        <v>44729</v>
      </c>
      <c r="C65" s="15">
        <f t="shared" si="6"/>
        <v>612.23225806451592</v>
      </c>
    </row>
    <row r="66" spans="1:3" x14ac:dyDescent="0.2">
      <c r="A66" s="15">
        <f t="shared" si="7"/>
        <v>49</v>
      </c>
      <c r="B66" s="16">
        <v>44730</v>
      </c>
      <c r="C66" s="15">
        <f t="shared" si="6"/>
        <v>615.92499999999984</v>
      </c>
    </row>
    <row r="67" spans="1:3" x14ac:dyDescent="0.2">
      <c r="A67" s="15">
        <f t="shared" si="7"/>
        <v>50</v>
      </c>
      <c r="B67" s="16">
        <v>44731</v>
      </c>
      <c r="C67" s="15">
        <f t="shared" si="6"/>
        <v>619.61774193548376</v>
      </c>
    </row>
    <row r="68" spans="1:3" x14ac:dyDescent="0.2">
      <c r="A68" s="15">
        <f t="shared" si="7"/>
        <v>51</v>
      </c>
      <c r="B68" s="16">
        <v>44732</v>
      </c>
      <c r="C68" s="15">
        <f t="shared" si="6"/>
        <v>623.31048387096757</v>
      </c>
    </row>
    <row r="69" spans="1:3" x14ac:dyDescent="0.2">
      <c r="A69" s="15">
        <f t="shared" si="7"/>
        <v>52</v>
      </c>
      <c r="B69" s="16">
        <v>44733</v>
      </c>
      <c r="C69" s="15">
        <f t="shared" si="6"/>
        <v>627.00322580645138</v>
      </c>
    </row>
    <row r="70" spans="1:3" x14ac:dyDescent="0.2">
      <c r="A70" s="15">
        <f t="shared" si="7"/>
        <v>53</v>
      </c>
      <c r="B70" s="16">
        <v>44734</v>
      </c>
      <c r="C70" s="15">
        <f t="shared" si="6"/>
        <v>630.69596774193531</v>
      </c>
    </row>
    <row r="71" spans="1:3" x14ac:dyDescent="0.2">
      <c r="A71" s="15">
        <f t="shared" si="7"/>
        <v>54</v>
      </c>
      <c r="B71" s="16">
        <v>44735</v>
      </c>
      <c r="C71" s="15">
        <f t="shared" si="6"/>
        <v>634.38870967741923</v>
      </c>
    </row>
    <row r="72" spans="1:3" x14ac:dyDescent="0.2">
      <c r="A72" s="15">
        <f t="shared" si="7"/>
        <v>55</v>
      </c>
      <c r="B72" s="16">
        <v>44736</v>
      </c>
      <c r="C72" s="15">
        <f t="shared" si="6"/>
        <v>638.08145161290304</v>
      </c>
    </row>
    <row r="73" spans="1:3" x14ac:dyDescent="0.2">
      <c r="A73" s="15">
        <f t="shared" si="7"/>
        <v>56</v>
      </c>
      <c r="B73" s="16">
        <v>44737</v>
      </c>
      <c r="C73" s="15">
        <f t="shared" si="6"/>
        <v>641.77419354838685</v>
      </c>
    </row>
    <row r="74" spans="1:3" x14ac:dyDescent="0.2">
      <c r="A74" s="15">
        <f t="shared" si="7"/>
        <v>57</v>
      </c>
      <c r="B74" s="16">
        <v>44738</v>
      </c>
      <c r="C74" s="15">
        <f t="shared" si="6"/>
        <v>645.46693548387077</v>
      </c>
    </row>
    <row r="75" spans="1:3" x14ac:dyDescent="0.2">
      <c r="A75" s="15">
        <f t="shared" si="7"/>
        <v>58</v>
      </c>
      <c r="B75" s="16">
        <v>44739</v>
      </c>
      <c r="C75" s="15">
        <f t="shared" si="6"/>
        <v>649.15967741935469</v>
      </c>
    </row>
    <row r="76" spans="1:3" x14ac:dyDescent="0.2">
      <c r="A76" s="15">
        <f t="shared" si="7"/>
        <v>59</v>
      </c>
      <c r="B76" s="16">
        <v>44740</v>
      </c>
      <c r="C76" s="15">
        <f t="shared" si="6"/>
        <v>652.8524193548385</v>
      </c>
    </row>
    <row r="77" spans="1:3" x14ac:dyDescent="0.2">
      <c r="A77" s="15">
        <f t="shared" si="7"/>
        <v>60</v>
      </c>
      <c r="B77" s="16">
        <v>44741</v>
      </c>
      <c r="C77" s="15">
        <f t="shared" si="6"/>
        <v>656.54516129032231</v>
      </c>
    </row>
    <row r="78" spans="1:3" x14ac:dyDescent="0.2">
      <c r="A78" s="15">
        <f t="shared" si="7"/>
        <v>61</v>
      </c>
      <c r="B78" s="16">
        <v>44742</v>
      </c>
      <c r="C78" s="15">
        <f t="shared" si="6"/>
        <v>660.23790322580624</v>
      </c>
    </row>
    <row r="79" spans="1:3" x14ac:dyDescent="0.2">
      <c r="B79" s="13"/>
    </row>
    <row r="80" spans="1:3" x14ac:dyDescent="0.2">
      <c r="B80" s="13"/>
    </row>
    <row r="81" spans="2:2" x14ac:dyDescent="0.2">
      <c r="B81" s="13"/>
    </row>
    <row r="82" spans="2:2" x14ac:dyDescent="0.2">
      <c r="B82" s="12"/>
    </row>
  </sheetData>
  <mergeCells count="3">
    <mergeCell ref="A1:I7"/>
    <mergeCell ref="G9:H9"/>
    <mergeCell ref="A48:B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7F04-C7DA-B547-A215-5CE46A2F61DB}">
  <dimension ref="A2:Q29"/>
  <sheetViews>
    <sheetView tabSelected="1" topLeftCell="A6" workbookViewId="0">
      <selection activeCell="O22" sqref="O22"/>
    </sheetView>
  </sheetViews>
  <sheetFormatPr baseColWidth="10" defaultColWidth="8.83203125" defaultRowHeight="16" x14ac:dyDescent="0.2"/>
  <cols>
    <col min="1" max="1" width="15.33203125" customWidth="1"/>
    <col min="4" max="4" width="17.1640625" customWidth="1"/>
    <col min="5" max="5" width="16.33203125" customWidth="1"/>
    <col min="6" max="6" width="14.6640625" customWidth="1"/>
    <col min="7" max="7" width="20.5" customWidth="1"/>
    <col min="8" max="8" width="10.83203125" customWidth="1"/>
    <col min="9" max="9" width="16.83203125" customWidth="1"/>
    <col min="10" max="10" width="17" customWidth="1"/>
    <col min="11" max="11" width="11.83203125" customWidth="1"/>
    <col min="12" max="12" width="15.6640625" customWidth="1"/>
    <col min="14" max="14" width="14.5" customWidth="1"/>
    <col min="15" max="15" width="15.6640625" customWidth="1"/>
    <col min="17" max="17" width="21.33203125" customWidth="1"/>
  </cols>
  <sheetData>
    <row r="2" spans="1:17" ht="34" x14ac:dyDescent="0.2">
      <c r="A2" s="6" t="s">
        <v>25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7" t="s">
        <v>27</v>
      </c>
      <c r="J2" s="8" t="s">
        <v>22</v>
      </c>
      <c r="K2" s="8" t="s">
        <v>26</v>
      </c>
      <c r="M2" s="8" t="s">
        <v>6</v>
      </c>
      <c r="O2" s="9" t="s">
        <v>21</v>
      </c>
      <c r="P2" s="9"/>
      <c r="Q2" s="8" t="s">
        <v>24</v>
      </c>
    </row>
    <row r="3" spans="1:17" x14ac:dyDescent="0.2">
      <c r="A3" s="18" t="s">
        <v>10</v>
      </c>
      <c r="B3" s="10">
        <v>10</v>
      </c>
      <c r="C3" s="10">
        <v>10</v>
      </c>
      <c r="D3" s="10">
        <v>10</v>
      </c>
      <c r="E3" s="10">
        <v>50</v>
      </c>
      <c r="F3" s="10">
        <v>10</v>
      </c>
      <c r="G3" s="10">
        <v>12</v>
      </c>
      <c r="H3" s="10">
        <v>32</v>
      </c>
      <c r="I3" s="6">
        <f>SUMPRODUCT(B3:H3,$B$8:$H$8)</f>
        <v>248</v>
      </c>
      <c r="J3" s="6">
        <v>350</v>
      </c>
      <c r="K3" s="6">
        <f>J3-I3</f>
        <v>102</v>
      </c>
      <c r="M3" s="6">
        <v>30075</v>
      </c>
      <c r="O3" s="6" t="s">
        <v>14</v>
      </c>
      <c r="P3" s="6">
        <v>2000000</v>
      </c>
      <c r="Q3" s="6">
        <v>1</v>
      </c>
    </row>
    <row r="4" spans="1:17" x14ac:dyDescent="0.2">
      <c r="A4" s="18" t="s">
        <v>11</v>
      </c>
      <c r="B4" s="10">
        <v>15</v>
      </c>
      <c r="C4" s="10">
        <v>1</v>
      </c>
      <c r="D4" s="10">
        <v>3</v>
      </c>
      <c r="E4" s="10">
        <v>8</v>
      </c>
      <c r="F4" s="10">
        <v>2</v>
      </c>
      <c r="G4" s="10">
        <v>1</v>
      </c>
      <c r="H4" s="10">
        <v>12</v>
      </c>
      <c r="I4" s="6">
        <f>SUMPRODUCT(B4:H4,$B$8:$H$8)</f>
        <v>61</v>
      </c>
      <c r="J4" s="6">
        <v>150</v>
      </c>
      <c r="K4" s="6">
        <f t="shared" ref="K4:K6" si="0">J4-I4</f>
        <v>89</v>
      </c>
      <c r="M4" s="6">
        <v>59388</v>
      </c>
      <c r="O4" s="6" t="s">
        <v>15</v>
      </c>
      <c r="P4" s="6">
        <v>5000000</v>
      </c>
      <c r="Q4" s="6">
        <v>2</v>
      </c>
    </row>
    <row r="5" spans="1:17" x14ac:dyDescent="0.2">
      <c r="A5" s="18" t="s">
        <v>12</v>
      </c>
      <c r="B5" s="10">
        <v>10</v>
      </c>
      <c r="C5" s="10">
        <v>5</v>
      </c>
      <c r="D5" s="10">
        <v>25</v>
      </c>
      <c r="E5" s="10">
        <v>25</v>
      </c>
      <c r="F5" s="10">
        <v>3</v>
      </c>
      <c r="G5" s="10">
        <v>5</v>
      </c>
      <c r="H5" s="10">
        <v>15</v>
      </c>
      <c r="I5" s="6">
        <f t="shared" ref="I5:I6" si="1">SUMPRODUCT(B5:H5,$B$8:$H$8)</f>
        <v>181</v>
      </c>
      <c r="J5" s="6">
        <v>350</v>
      </c>
      <c r="K5" s="6">
        <f t="shared" si="0"/>
        <v>169</v>
      </c>
      <c r="M5" s="6">
        <v>80843</v>
      </c>
      <c r="O5" s="6" t="s">
        <v>16</v>
      </c>
      <c r="P5" s="6">
        <v>2500000</v>
      </c>
      <c r="Q5" s="6">
        <v>3</v>
      </c>
    </row>
    <row r="6" spans="1:17" x14ac:dyDescent="0.2">
      <c r="A6" s="18" t="s">
        <v>13</v>
      </c>
      <c r="B6" s="10">
        <v>1</v>
      </c>
      <c r="C6" s="10">
        <v>1</v>
      </c>
      <c r="D6" s="10">
        <v>35</v>
      </c>
      <c r="E6" s="10">
        <v>1</v>
      </c>
      <c r="F6" s="10">
        <v>1</v>
      </c>
      <c r="G6" s="10">
        <v>1</v>
      </c>
      <c r="H6" s="10">
        <v>1</v>
      </c>
      <c r="I6" s="6">
        <f t="shared" si="1"/>
        <v>116</v>
      </c>
      <c r="J6" s="6">
        <v>200</v>
      </c>
      <c r="K6" s="6">
        <f t="shared" si="0"/>
        <v>84</v>
      </c>
      <c r="M6" s="6">
        <v>0</v>
      </c>
      <c r="O6" s="6" t="s">
        <v>17</v>
      </c>
      <c r="P6" s="6">
        <v>4000000</v>
      </c>
      <c r="Q6" s="6">
        <v>2</v>
      </c>
    </row>
    <row r="7" spans="1:17" x14ac:dyDescent="0.2">
      <c r="O7" s="6" t="s">
        <v>18</v>
      </c>
      <c r="P7" s="6">
        <v>3000000</v>
      </c>
      <c r="Q7" s="6">
        <v>2</v>
      </c>
    </row>
    <row r="8" spans="1:17" x14ac:dyDescent="0.2">
      <c r="A8" s="6" t="s">
        <v>7</v>
      </c>
      <c r="B8" s="10">
        <f>Q3</f>
        <v>1</v>
      </c>
      <c r="C8" s="10">
        <f>Q4</f>
        <v>2</v>
      </c>
      <c r="D8" s="10">
        <f>Q5</f>
        <v>3</v>
      </c>
      <c r="E8" s="10">
        <f>Q6</f>
        <v>2</v>
      </c>
      <c r="F8" s="10">
        <f>Q7</f>
        <v>2</v>
      </c>
      <c r="G8" s="10">
        <f>Q8</f>
        <v>3</v>
      </c>
      <c r="H8" s="10">
        <f>Q9</f>
        <v>1</v>
      </c>
      <c r="O8" s="6" t="s">
        <v>19</v>
      </c>
      <c r="P8" s="6">
        <v>4000000</v>
      </c>
      <c r="Q8" s="6">
        <v>3</v>
      </c>
    </row>
    <row r="9" spans="1:17" x14ac:dyDescent="0.2">
      <c r="O9" s="6" t="s">
        <v>20</v>
      </c>
      <c r="P9" s="6">
        <v>8000000</v>
      </c>
      <c r="Q9" s="6">
        <v>1</v>
      </c>
    </row>
    <row r="10" spans="1:17" x14ac:dyDescent="0.2">
      <c r="A10" s="6" t="s">
        <v>8</v>
      </c>
      <c r="B10" s="10">
        <f>P3</f>
        <v>2000000</v>
      </c>
      <c r="C10" s="10">
        <f>P4</f>
        <v>5000000</v>
      </c>
      <c r="D10" s="10">
        <f>P5</f>
        <v>2500000</v>
      </c>
      <c r="E10" s="10">
        <f>P6</f>
        <v>4000000</v>
      </c>
      <c r="F10" s="10">
        <f>P7</f>
        <v>3000000</v>
      </c>
      <c r="G10" s="10">
        <f>P8</f>
        <v>4000000</v>
      </c>
      <c r="H10" s="10">
        <f>P9</f>
        <v>8000000</v>
      </c>
    </row>
    <row r="11" spans="1:17" x14ac:dyDescent="0.2">
      <c r="A11" s="6" t="s">
        <v>9</v>
      </c>
      <c r="B11" s="6">
        <f>SUMPRODUCT(B3:B6,$M$3:$M$6)</f>
        <v>2000000</v>
      </c>
      <c r="C11" s="6">
        <f t="shared" ref="C11:H11" si="2">SUMPRODUCT(C3:C6,$M$3:$M$6)</f>
        <v>764353</v>
      </c>
      <c r="D11" s="6">
        <f t="shared" si="2"/>
        <v>2499989</v>
      </c>
      <c r="E11" s="6">
        <f t="shared" si="2"/>
        <v>3999929</v>
      </c>
      <c r="F11" s="6">
        <f t="shared" si="2"/>
        <v>662055</v>
      </c>
      <c r="G11" s="6">
        <f t="shared" si="2"/>
        <v>824503</v>
      </c>
      <c r="H11" s="6">
        <f t="shared" si="2"/>
        <v>2887701</v>
      </c>
    </row>
    <row r="14" spans="1:17" ht="34" x14ac:dyDescent="0.2">
      <c r="E14" s="8" t="s">
        <v>23</v>
      </c>
      <c r="F14" s="6">
        <f>SUMPRODUCT(K3:K6,M3:M6)</f>
        <v>22015649</v>
      </c>
    </row>
    <row r="15" spans="1:17" ht="17" x14ac:dyDescent="0.2">
      <c r="E15" s="8" t="s">
        <v>28</v>
      </c>
      <c r="F15" s="6">
        <f>F14/1000000</f>
        <v>22.015649</v>
      </c>
    </row>
    <row r="17" spans="1:9" ht="16" customHeight="1" x14ac:dyDescent="0.2">
      <c r="A17" s="5" t="s">
        <v>5</v>
      </c>
      <c r="B17" s="5"/>
      <c r="C17" s="5"/>
      <c r="D17" s="5"/>
      <c r="E17" s="5"/>
      <c r="F17" s="5"/>
      <c r="G17" s="5"/>
      <c r="H17" s="5"/>
      <c r="I17" s="5"/>
    </row>
    <row r="18" spans="1:9" ht="16" customHeight="1" x14ac:dyDescent="0.2">
      <c r="A18" s="5"/>
      <c r="B18" s="5"/>
      <c r="C18" s="5"/>
      <c r="D18" s="5"/>
      <c r="E18" s="5"/>
      <c r="F18" s="5"/>
      <c r="G18" s="5"/>
      <c r="H18" s="5"/>
      <c r="I18" s="5"/>
    </row>
    <row r="19" spans="1:9" ht="16" customHeight="1" x14ac:dyDescent="0.2">
      <c r="A19" s="5"/>
      <c r="B19" s="5"/>
      <c r="C19" s="5"/>
      <c r="D19" s="5"/>
      <c r="E19" s="5"/>
      <c r="F19" s="5"/>
      <c r="G19" s="5"/>
      <c r="H19" s="5"/>
      <c r="I19" s="5"/>
    </row>
    <row r="20" spans="1:9" ht="16" customHeight="1" x14ac:dyDescent="0.2">
      <c r="A20" s="5"/>
      <c r="B20" s="5"/>
      <c r="C20" s="5"/>
      <c r="D20" s="5"/>
      <c r="E20" s="5"/>
      <c r="F20" s="5"/>
      <c r="G20" s="5"/>
      <c r="H20" s="5"/>
      <c r="I20" s="5"/>
    </row>
    <row r="21" spans="1:9" ht="16" customHeight="1" x14ac:dyDescent="0.2">
      <c r="A21" s="5"/>
      <c r="B21" s="5"/>
      <c r="C21" s="5"/>
      <c r="D21" s="5"/>
      <c r="E21" s="5"/>
      <c r="F21" s="5"/>
      <c r="G21" s="5"/>
      <c r="H21" s="5"/>
      <c r="I21" s="5"/>
    </row>
    <row r="22" spans="1:9" ht="16" customHeight="1" x14ac:dyDescent="0.2">
      <c r="A22" s="5"/>
      <c r="B22" s="5"/>
      <c r="C22" s="5"/>
      <c r="D22" s="5"/>
      <c r="E22" s="5"/>
      <c r="F22" s="5"/>
      <c r="G22" s="5"/>
      <c r="H22" s="5"/>
      <c r="I22" s="5"/>
    </row>
    <row r="23" spans="1:9" ht="16" customHeight="1" x14ac:dyDescent="0.2">
      <c r="A23" s="5"/>
      <c r="B23" s="5"/>
      <c r="C23" s="5"/>
      <c r="D23" s="5"/>
      <c r="E23" s="5"/>
      <c r="F23" s="5"/>
      <c r="G23" s="5"/>
      <c r="H23" s="5"/>
      <c r="I23" s="5"/>
    </row>
    <row r="26" spans="1:9" x14ac:dyDescent="0.2">
      <c r="A26" s="11"/>
      <c r="B26" s="11"/>
    </row>
    <row r="27" spans="1:9" x14ac:dyDescent="0.2">
      <c r="A27" s="11"/>
      <c r="B27" s="11"/>
    </row>
    <row r="28" spans="1:9" x14ac:dyDescent="0.2">
      <c r="A28" s="11"/>
      <c r="B28" s="11"/>
    </row>
    <row r="29" spans="1:9" x14ac:dyDescent="0.2">
      <c r="A29" s="11"/>
      <c r="B29" s="11"/>
    </row>
  </sheetData>
  <mergeCells count="1">
    <mergeCell ref="A17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1) Теория</vt:lpstr>
      <vt:lpstr>2) Задача</vt:lpstr>
      <vt:lpstr>3)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2023-06-01T17:38:27Z</dcterms:created>
  <dcterms:modified xsi:type="dcterms:W3CDTF">2023-06-01T18:58:32Z</dcterms:modified>
</cp:coreProperties>
</file>