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ll\Desktop\"/>
    </mc:Choice>
  </mc:AlternateContent>
  <xr:revisionPtr revIDLastSave="0" documentId="13_ncr:1_{D64F72CA-A4E3-44AD-A4DE-ED30656D85F1}" xr6:coauthVersionLast="47" xr6:coauthVersionMax="47" xr10:uidLastSave="{00000000-0000-0000-0000-000000000000}"/>
  <bookViews>
    <workbookView xWindow="-120" yWindow="-120" windowWidth="29040" windowHeight="15720" firstSheet="3" activeTab="4" xr2:uid="{A362522D-AB58-4753-BFD9-9070C1E62D03}"/>
  </bookViews>
  <sheets>
    <sheet name="Пример 1" sheetId="1" r:id="rId1"/>
    <sheet name="Пример 2 - Зарплата" sheetId="2" r:id="rId2"/>
    <sheet name="Пример 3 - Температура" sheetId="3" r:id="rId3"/>
    <sheet name="Пример 4 - Заболеваемость" sheetId="4" r:id="rId4"/>
    <sheet name="Собственный пример" sheetId="6" r:id="rId5"/>
    <sheet name="Задание на семинар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C28" i="6"/>
  <c r="A28" i="6"/>
  <c r="F3" i="6"/>
  <c r="E35" i="6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F37" i="6"/>
  <c r="F38" i="6" s="1"/>
  <c r="F39" i="6" s="1"/>
  <c r="F40" i="6" s="1"/>
  <c r="F41" i="6" s="1"/>
  <c r="F42" i="6" s="1"/>
  <c r="F43" i="6" s="1"/>
  <c r="F44" i="6" s="1"/>
  <c r="F45" i="6" s="1"/>
  <c r="C66" i="4"/>
  <c r="F49" i="4"/>
  <c r="E49" i="4"/>
  <c r="D49" i="4"/>
  <c r="F43" i="4"/>
  <c r="F44" i="4"/>
  <c r="F45" i="4"/>
  <c r="F46" i="4"/>
  <c r="E43" i="4"/>
  <c r="E44" i="4"/>
  <c r="E45" i="4"/>
  <c r="E46" i="4"/>
  <c r="E42" i="4"/>
  <c r="A18" i="4"/>
  <c r="A19" i="4"/>
  <c r="E19" i="4" s="1"/>
  <c r="A20" i="4"/>
  <c r="A21" i="4" s="1"/>
  <c r="A17" i="4"/>
  <c r="E16" i="4"/>
  <c r="F16" i="4"/>
  <c r="E17" i="4"/>
  <c r="F17" i="4"/>
  <c r="E18" i="4"/>
  <c r="F18" i="4"/>
  <c r="E4" i="6"/>
  <c r="F4" i="6"/>
  <c r="E5" i="6"/>
  <c r="F5" i="6"/>
  <c r="E6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D250" i="1"/>
  <c r="K198" i="1"/>
  <c r="H198" i="1"/>
  <c r="I103" i="1"/>
  <c r="I9" i="2"/>
  <c r="G55" i="1"/>
  <c r="E9" i="2"/>
  <c r="D43" i="2"/>
  <c r="D42" i="2"/>
  <c r="G40" i="2"/>
  <c r="F40" i="2"/>
  <c r="D40" i="2"/>
  <c r="C40" i="2"/>
  <c r="E55" i="1"/>
  <c r="G9" i="2"/>
  <c r="F9" i="2"/>
  <c r="F55" i="1"/>
  <c r="M56" i="1"/>
  <c r="J57" i="1"/>
  <c r="J56" i="1"/>
  <c r="D78" i="2"/>
  <c r="C78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G78" i="2" s="1"/>
  <c r="F56" i="2"/>
  <c r="F78" i="2" s="1"/>
  <c r="D80" i="2" s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198" i="1"/>
  <c r="G255" i="1"/>
  <c r="F255" i="1"/>
  <c r="E255" i="1"/>
  <c r="D255" i="1"/>
  <c r="C255" i="1"/>
  <c r="B255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F240" i="1"/>
  <c r="F239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D233" i="1"/>
  <c r="C233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E233" i="1" s="1"/>
  <c r="F235" i="1" s="1"/>
  <c r="G198" i="1"/>
  <c r="F198" i="1"/>
  <c r="F233" i="1" s="1"/>
  <c r="E198" i="1"/>
  <c r="F188" i="1"/>
  <c r="D188" i="1"/>
  <c r="C188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E188" i="1" s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8" i="6" l="1"/>
  <c r="F28" i="6"/>
  <c r="A22" i="4"/>
  <c r="F21" i="4"/>
  <c r="E21" i="4"/>
  <c r="F20" i="4"/>
  <c r="E20" i="4"/>
  <c r="F19" i="4"/>
  <c r="D81" i="2"/>
  <c r="F236" i="1"/>
  <c r="F190" i="1"/>
  <c r="F191" i="1" s="1"/>
  <c r="G170" i="1" s="1"/>
  <c r="M57" i="1"/>
  <c r="J59" i="1"/>
  <c r="A23" i="4" l="1"/>
  <c r="E22" i="4"/>
  <c r="F22" i="4"/>
  <c r="C31" i="6"/>
  <c r="G60" i="1"/>
  <c r="E38" i="2"/>
  <c r="I170" i="1"/>
  <c r="J170" i="1"/>
  <c r="G167" i="1"/>
  <c r="G156" i="1"/>
  <c r="G172" i="1"/>
  <c r="G166" i="1"/>
  <c r="G171" i="1"/>
  <c r="G160" i="1"/>
  <c r="G176" i="1"/>
  <c r="G157" i="1"/>
  <c r="G173" i="1"/>
  <c r="G154" i="1"/>
  <c r="G183" i="1"/>
  <c r="G153" i="1"/>
  <c r="G186" i="1"/>
  <c r="G182" i="1"/>
  <c r="G178" i="1"/>
  <c r="G185" i="1"/>
  <c r="G159" i="1"/>
  <c r="G175" i="1"/>
  <c r="G164" i="1"/>
  <c r="G180" i="1"/>
  <c r="G161" i="1"/>
  <c r="G177" i="1"/>
  <c r="G158" i="1"/>
  <c r="G174" i="1"/>
  <c r="G169" i="1"/>
  <c r="G163" i="1"/>
  <c r="G179" i="1"/>
  <c r="G168" i="1"/>
  <c r="G184" i="1"/>
  <c r="G165" i="1"/>
  <c r="G181" i="1"/>
  <c r="G162" i="1"/>
  <c r="G155" i="1"/>
  <c r="J60" i="1"/>
  <c r="G111" i="1" s="1"/>
  <c r="C32" i="6" l="1"/>
  <c r="I3" i="6" s="1"/>
  <c r="L3" i="6" s="1"/>
  <c r="A24" i="4"/>
  <c r="E23" i="4"/>
  <c r="F23" i="4"/>
  <c r="E10" i="2"/>
  <c r="E76" i="2"/>
  <c r="J76" i="2" s="1"/>
  <c r="E30" i="2"/>
  <c r="J30" i="2" s="1"/>
  <c r="E59" i="2"/>
  <c r="J59" i="2" s="1"/>
  <c r="G62" i="1"/>
  <c r="G107" i="1"/>
  <c r="G109" i="1"/>
  <c r="I109" i="1" s="1"/>
  <c r="G89" i="1"/>
  <c r="G105" i="1"/>
  <c r="G88" i="1"/>
  <c r="G63" i="1"/>
  <c r="G64" i="1"/>
  <c r="G140" i="1"/>
  <c r="G118" i="1"/>
  <c r="G144" i="1"/>
  <c r="G106" i="1"/>
  <c r="J106" i="1" s="1"/>
  <c r="G67" i="1"/>
  <c r="G81" i="1"/>
  <c r="G59" i="1"/>
  <c r="G122" i="1"/>
  <c r="G141" i="1"/>
  <c r="G95" i="1"/>
  <c r="G80" i="1"/>
  <c r="G66" i="1"/>
  <c r="G58" i="1"/>
  <c r="G70" i="1"/>
  <c r="G71" i="1"/>
  <c r="G133" i="1"/>
  <c r="J133" i="1" s="1"/>
  <c r="G142" i="1"/>
  <c r="G136" i="1"/>
  <c r="G103" i="1"/>
  <c r="G68" i="1"/>
  <c r="G74" i="1"/>
  <c r="G72" i="1"/>
  <c r="G134" i="1"/>
  <c r="I134" i="1" s="1"/>
  <c r="G69" i="1"/>
  <c r="G79" i="1"/>
  <c r="G77" i="1"/>
  <c r="G61" i="1"/>
  <c r="G65" i="1"/>
  <c r="G56" i="1"/>
  <c r="G137" i="1"/>
  <c r="I137" i="1" s="1"/>
  <c r="G143" i="1"/>
  <c r="G110" i="1"/>
  <c r="J110" i="1" s="1"/>
  <c r="G132" i="1"/>
  <c r="G128" i="1"/>
  <c r="J128" i="1" s="1"/>
  <c r="G129" i="1"/>
  <c r="G91" i="1"/>
  <c r="G124" i="1"/>
  <c r="G90" i="1"/>
  <c r="G131" i="1"/>
  <c r="J131" i="1" s="1"/>
  <c r="G119" i="1"/>
  <c r="J119" i="1" s="1"/>
  <c r="G126" i="1"/>
  <c r="G125" i="1"/>
  <c r="I125" i="1" s="1"/>
  <c r="G113" i="1"/>
  <c r="I113" i="1" s="1"/>
  <c r="G57" i="1"/>
  <c r="G138" i="1"/>
  <c r="G135" i="1"/>
  <c r="J135" i="1" s="1"/>
  <c r="G92" i="1"/>
  <c r="G117" i="1"/>
  <c r="G73" i="1"/>
  <c r="G94" i="1"/>
  <c r="G120" i="1"/>
  <c r="I120" i="1" s="1"/>
  <c r="G139" i="1"/>
  <c r="G130" i="1"/>
  <c r="I130" i="1" s="1"/>
  <c r="G121" i="1"/>
  <c r="I121" i="1" s="1"/>
  <c r="G127" i="1"/>
  <c r="J127" i="1" s="1"/>
  <c r="G84" i="1"/>
  <c r="G83" i="1"/>
  <c r="G116" i="1"/>
  <c r="J116" i="1" s="1"/>
  <c r="G123" i="1"/>
  <c r="G86" i="1"/>
  <c r="G112" i="1"/>
  <c r="G114" i="1"/>
  <c r="J114" i="1" s="1"/>
  <c r="G93" i="1"/>
  <c r="G76" i="1"/>
  <c r="G75" i="1"/>
  <c r="G82" i="1"/>
  <c r="G108" i="1"/>
  <c r="I108" i="1" s="1"/>
  <c r="G96" i="1"/>
  <c r="G78" i="1"/>
  <c r="G104" i="1"/>
  <c r="I104" i="1" s="1"/>
  <c r="G115" i="1"/>
  <c r="I115" i="1" s="1"/>
  <c r="G87" i="1"/>
  <c r="G85" i="1"/>
  <c r="I30" i="2"/>
  <c r="J38" i="2"/>
  <c r="I38" i="2"/>
  <c r="E28" i="2"/>
  <c r="E69" i="2"/>
  <c r="E31" i="2"/>
  <c r="E15" i="2"/>
  <c r="E22" i="2"/>
  <c r="E63" i="2"/>
  <c r="E58" i="2"/>
  <c r="E24" i="2"/>
  <c r="E57" i="2"/>
  <c r="E13" i="2"/>
  <c r="E27" i="2"/>
  <c r="E68" i="2"/>
  <c r="E26" i="2"/>
  <c r="E34" i="2"/>
  <c r="E67" i="2"/>
  <c r="E29" i="2"/>
  <c r="E62" i="2"/>
  <c r="E36" i="2"/>
  <c r="E20" i="2"/>
  <c r="E61" i="2"/>
  <c r="E33" i="2"/>
  <c r="E23" i="2"/>
  <c r="E56" i="2"/>
  <c r="E72" i="2"/>
  <c r="E75" i="2"/>
  <c r="E70" i="2"/>
  <c r="E12" i="2"/>
  <c r="E21" i="2"/>
  <c r="E64" i="2"/>
  <c r="E14" i="2"/>
  <c r="E37" i="2"/>
  <c r="E74" i="2"/>
  <c r="E73" i="2"/>
  <c r="E11" i="2"/>
  <c r="E18" i="2"/>
  <c r="E71" i="2"/>
  <c r="E17" i="2"/>
  <c r="E66" i="2"/>
  <c r="E32" i="2"/>
  <c r="E16" i="2"/>
  <c r="E65" i="2"/>
  <c r="E25" i="2"/>
  <c r="E35" i="2"/>
  <c r="E19" i="2"/>
  <c r="E60" i="2"/>
  <c r="I165" i="1"/>
  <c r="J165" i="1"/>
  <c r="I177" i="1"/>
  <c r="J177" i="1"/>
  <c r="I182" i="1"/>
  <c r="J182" i="1"/>
  <c r="J156" i="1"/>
  <c r="I156" i="1"/>
  <c r="J155" i="1"/>
  <c r="I155" i="1"/>
  <c r="J184" i="1"/>
  <c r="I184" i="1"/>
  <c r="I169" i="1"/>
  <c r="J169" i="1"/>
  <c r="I161" i="1"/>
  <c r="J161" i="1"/>
  <c r="J159" i="1"/>
  <c r="I159" i="1"/>
  <c r="I186" i="1"/>
  <c r="J186" i="1"/>
  <c r="I173" i="1"/>
  <c r="J173" i="1"/>
  <c r="J171" i="1"/>
  <c r="I171" i="1"/>
  <c r="J167" i="1"/>
  <c r="I167" i="1"/>
  <c r="J163" i="1"/>
  <c r="I163" i="1"/>
  <c r="J175" i="1"/>
  <c r="I175" i="1"/>
  <c r="I154" i="1"/>
  <c r="J154" i="1"/>
  <c r="J160" i="1"/>
  <c r="I160" i="1"/>
  <c r="I162" i="1"/>
  <c r="J162" i="1"/>
  <c r="J168" i="1"/>
  <c r="I168" i="1"/>
  <c r="I174" i="1"/>
  <c r="J174" i="1"/>
  <c r="J180" i="1"/>
  <c r="I180" i="1"/>
  <c r="I185" i="1"/>
  <c r="J185" i="1"/>
  <c r="J153" i="1"/>
  <c r="I153" i="1"/>
  <c r="I157" i="1"/>
  <c r="J157" i="1"/>
  <c r="I166" i="1"/>
  <c r="J166" i="1"/>
  <c r="I181" i="1"/>
  <c r="J181" i="1"/>
  <c r="J179" i="1"/>
  <c r="I179" i="1"/>
  <c r="I158" i="1"/>
  <c r="J158" i="1"/>
  <c r="J164" i="1"/>
  <c r="I164" i="1"/>
  <c r="I178" i="1"/>
  <c r="J178" i="1"/>
  <c r="J183" i="1"/>
  <c r="I183" i="1"/>
  <c r="J176" i="1"/>
  <c r="I176" i="1"/>
  <c r="J172" i="1"/>
  <c r="I172" i="1"/>
  <c r="J140" i="1"/>
  <c r="I136" i="1"/>
  <c r="I144" i="1"/>
  <c r="I105" i="1"/>
  <c r="I117" i="1"/>
  <c r="J126" i="1"/>
  <c r="I124" i="1"/>
  <c r="J141" i="1"/>
  <c r="J142" i="1"/>
  <c r="I142" i="1"/>
  <c r="J125" i="1"/>
  <c r="J130" i="1"/>
  <c r="I140" i="1"/>
  <c r="I35" i="6" l="1"/>
  <c r="I39" i="6"/>
  <c r="I38" i="6"/>
  <c r="I37" i="6"/>
  <c r="I36" i="6"/>
  <c r="I45" i="6"/>
  <c r="I44" i="6"/>
  <c r="I41" i="6"/>
  <c r="I43" i="6"/>
  <c r="I10" i="6"/>
  <c r="M10" i="6" s="1"/>
  <c r="I40" i="6"/>
  <c r="I42" i="6"/>
  <c r="E24" i="4"/>
  <c r="A25" i="4"/>
  <c r="F24" i="4"/>
  <c r="I4" i="6"/>
  <c r="I12" i="6"/>
  <c r="M12" i="6" s="1"/>
  <c r="I7" i="6"/>
  <c r="L7" i="6" s="1"/>
  <c r="I16" i="6"/>
  <c r="L16" i="6" s="1"/>
  <c r="I18" i="6"/>
  <c r="L18" i="6" s="1"/>
  <c r="I13" i="6"/>
  <c r="L13" i="6" s="1"/>
  <c r="I11" i="6"/>
  <c r="M11" i="6" s="1"/>
  <c r="I19" i="6"/>
  <c r="M19" i="6" s="1"/>
  <c r="I21" i="6"/>
  <c r="I5" i="6"/>
  <c r="I14" i="6"/>
  <c r="M14" i="6" s="1"/>
  <c r="I23" i="6"/>
  <c r="M23" i="6" s="1"/>
  <c r="I8" i="6"/>
  <c r="L8" i="6" s="1"/>
  <c r="I9" i="6"/>
  <c r="L9" i="6" s="1"/>
  <c r="I20" i="6"/>
  <c r="M20" i="6" s="1"/>
  <c r="I24" i="6"/>
  <c r="M24" i="6" s="1"/>
  <c r="I6" i="6"/>
  <c r="M6" i="6" s="1"/>
  <c r="I22" i="6"/>
  <c r="M22" i="6" s="1"/>
  <c r="I15" i="6"/>
  <c r="M15" i="6" s="1"/>
  <c r="I17" i="6"/>
  <c r="M17" i="6" s="1"/>
  <c r="I25" i="6"/>
  <c r="L25" i="6" s="1"/>
  <c r="M18" i="6"/>
  <c r="L12" i="6"/>
  <c r="H30" i="2"/>
  <c r="I59" i="2"/>
  <c r="I76" i="2"/>
  <c r="H76" i="2" s="1"/>
  <c r="H38" i="2"/>
  <c r="J104" i="1"/>
  <c r="H104" i="1" s="1"/>
  <c r="J121" i="1"/>
  <c r="J134" i="1"/>
  <c r="H134" i="1" s="1"/>
  <c r="I116" i="1"/>
  <c r="I135" i="1"/>
  <c r="I127" i="1"/>
  <c r="H127" i="1" s="1"/>
  <c r="J25" i="2"/>
  <c r="I25" i="2"/>
  <c r="J66" i="2"/>
  <c r="I66" i="2"/>
  <c r="J10" i="2"/>
  <c r="I10" i="2"/>
  <c r="J37" i="2"/>
  <c r="I37" i="2"/>
  <c r="I12" i="2"/>
  <c r="J12" i="2"/>
  <c r="J9" i="2"/>
  <c r="I36" i="2"/>
  <c r="J36" i="2"/>
  <c r="J34" i="2"/>
  <c r="I34" i="2"/>
  <c r="J13" i="2"/>
  <c r="I13" i="2"/>
  <c r="J63" i="2"/>
  <c r="I63" i="2"/>
  <c r="J69" i="2"/>
  <c r="I69" i="2"/>
  <c r="J60" i="2"/>
  <c r="I60" i="2"/>
  <c r="J17" i="2"/>
  <c r="I17" i="2"/>
  <c r="I11" i="2"/>
  <c r="J11" i="2"/>
  <c r="J70" i="2"/>
  <c r="I70" i="2"/>
  <c r="J33" i="2"/>
  <c r="I33" i="2"/>
  <c r="J26" i="2"/>
  <c r="I26" i="2"/>
  <c r="I19" i="2"/>
  <c r="J19" i="2"/>
  <c r="I16" i="2"/>
  <c r="J16" i="2"/>
  <c r="J71" i="2"/>
  <c r="I71" i="2"/>
  <c r="J73" i="2"/>
  <c r="I73" i="2"/>
  <c r="J64" i="2"/>
  <c r="I64" i="2"/>
  <c r="J75" i="2"/>
  <c r="I75" i="2"/>
  <c r="J56" i="2"/>
  <c r="I56" i="2"/>
  <c r="J61" i="2"/>
  <c r="I61" i="2"/>
  <c r="J29" i="2"/>
  <c r="I29" i="2"/>
  <c r="J68" i="2"/>
  <c r="I68" i="2"/>
  <c r="I24" i="2"/>
  <c r="J24" i="2"/>
  <c r="I15" i="2"/>
  <c r="J15" i="2"/>
  <c r="J65" i="2"/>
  <c r="I65" i="2"/>
  <c r="J14" i="2"/>
  <c r="I14" i="2"/>
  <c r="J72" i="2"/>
  <c r="I72" i="2"/>
  <c r="J62" i="2"/>
  <c r="I62" i="2"/>
  <c r="J57" i="2"/>
  <c r="I57" i="2"/>
  <c r="J22" i="2"/>
  <c r="I22" i="2"/>
  <c r="I28" i="2"/>
  <c r="J28" i="2"/>
  <c r="I35" i="2"/>
  <c r="J35" i="2"/>
  <c r="I32" i="2"/>
  <c r="J32" i="2"/>
  <c r="J18" i="2"/>
  <c r="I18" i="2"/>
  <c r="J74" i="2"/>
  <c r="I74" i="2"/>
  <c r="J21" i="2"/>
  <c r="I21" i="2"/>
  <c r="H59" i="2"/>
  <c r="I23" i="2"/>
  <c r="J23" i="2"/>
  <c r="I20" i="2"/>
  <c r="J20" i="2"/>
  <c r="J67" i="2"/>
  <c r="I67" i="2"/>
  <c r="I27" i="2"/>
  <c r="J27" i="2"/>
  <c r="J58" i="2"/>
  <c r="I58" i="2"/>
  <c r="H58" i="2" s="1"/>
  <c r="I31" i="2"/>
  <c r="J31" i="2"/>
  <c r="H174" i="1"/>
  <c r="I128" i="1"/>
  <c r="H128" i="1" s="1"/>
  <c r="I114" i="1"/>
  <c r="H114" i="1" s="1"/>
  <c r="I132" i="1"/>
  <c r="J132" i="1"/>
  <c r="J120" i="1"/>
  <c r="H120" i="1" s="1"/>
  <c r="I119" i="1"/>
  <c r="J124" i="1"/>
  <c r="H124" i="1" s="1"/>
  <c r="J105" i="1"/>
  <c r="H105" i="1" s="1"/>
  <c r="J137" i="1"/>
  <c r="J108" i="1"/>
  <c r="H108" i="1" s="1"/>
  <c r="H153" i="1"/>
  <c r="H180" i="1"/>
  <c r="I141" i="1"/>
  <c r="H141" i="1" s="1"/>
  <c r="J136" i="1"/>
  <c r="H136" i="1" s="1"/>
  <c r="I110" i="1"/>
  <c r="H110" i="1" s="1"/>
  <c r="H121" i="1"/>
  <c r="J103" i="1"/>
  <c r="H103" i="1" s="1"/>
  <c r="I133" i="1"/>
  <c r="H133" i="1" s="1"/>
  <c r="H161" i="1"/>
  <c r="H156" i="1"/>
  <c r="I131" i="1"/>
  <c r="H131" i="1" s="1"/>
  <c r="J109" i="1"/>
  <c r="H109" i="1" s="1"/>
  <c r="H160" i="1"/>
  <c r="H176" i="1"/>
  <c r="J113" i="1"/>
  <c r="H113" i="1" s="1"/>
  <c r="J115" i="1"/>
  <c r="H115" i="1" s="1"/>
  <c r="J144" i="1"/>
  <c r="H144" i="1" s="1"/>
  <c r="J117" i="1"/>
  <c r="H117" i="1" s="1"/>
  <c r="I126" i="1"/>
  <c r="H126" i="1" s="1"/>
  <c r="H164" i="1"/>
  <c r="J139" i="1"/>
  <c r="I139" i="1"/>
  <c r="J107" i="1"/>
  <c r="I107" i="1"/>
  <c r="I112" i="1"/>
  <c r="J112" i="1"/>
  <c r="I106" i="1"/>
  <c r="H106" i="1" s="1"/>
  <c r="H171" i="1"/>
  <c r="J123" i="1"/>
  <c r="I123" i="1"/>
  <c r="I138" i="1"/>
  <c r="J138" i="1"/>
  <c r="J111" i="1"/>
  <c r="I111" i="1"/>
  <c r="J118" i="1"/>
  <c r="I118" i="1"/>
  <c r="H173" i="1"/>
  <c r="I129" i="1"/>
  <c r="J129" i="1"/>
  <c r="I143" i="1"/>
  <c r="J143" i="1"/>
  <c r="H163" i="1"/>
  <c r="H119" i="1"/>
  <c r="H186" i="1"/>
  <c r="H142" i="1"/>
  <c r="H135" i="1"/>
  <c r="H165" i="1"/>
  <c r="I122" i="1"/>
  <c r="J122" i="1"/>
  <c r="H183" i="1"/>
  <c r="H169" i="1"/>
  <c r="H159" i="1"/>
  <c r="H158" i="1"/>
  <c r="H140" i="1"/>
  <c r="H125" i="1"/>
  <c r="H177" i="1"/>
  <c r="H167" i="1"/>
  <c r="H175" i="1"/>
  <c r="H130" i="1"/>
  <c r="H168" i="1"/>
  <c r="H181" i="1"/>
  <c r="H137" i="1"/>
  <c r="H166" i="1"/>
  <c r="H184" i="1"/>
  <c r="H116" i="1"/>
  <c r="H170" i="1"/>
  <c r="H178" i="1"/>
  <c r="L17" i="6" l="1"/>
  <c r="M3" i="6"/>
  <c r="L19" i="6"/>
  <c r="M8" i="6"/>
  <c r="M7" i="6"/>
  <c r="L14" i="6"/>
  <c r="M9" i="6"/>
  <c r="L23" i="6"/>
  <c r="L15" i="6"/>
  <c r="E25" i="4"/>
  <c r="F25" i="4"/>
  <c r="A26" i="4"/>
  <c r="L6" i="6"/>
  <c r="M16" i="6"/>
  <c r="L10" i="6"/>
  <c r="M13" i="6"/>
  <c r="L24" i="6"/>
  <c r="L4" i="6"/>
  <c r="M4" i="6"/>
  <c r="L22" i="6"/>
  <c r="L11" i="6"/>
  <c r="M5" i="6"/>
  <c r="L5" i="6"/>
  <c r="L20" i="6"/>
  <c r="M25" i="6"/>
  <c r="M21" i="6"/>
  <c r="L21" i="6"/>
  <c r="H68" i="2"/>
  <c r="H75" i="2"/>
  <c r="H70" i="2"/>
  <c r="H69" i="2"/>
  <c r="H29" i="2"/>
  <c r="H64" i="2"/>
  <c r="H63" i="2"/>
  <c r="H66" i="2"/>
  <c r="H21" i="2"/>
  <c r="H62" i="2"/>
  <c r="H32" i="2"/>
  <c r="H28" i="2"/>
  <c r="H56" i="2"/>
  <c r="H71" i="2"/>
  <c r="H33" i="2"/>
  <c r="H34" i="2"/>
  <c r="H37" i="2"/>
  <c r="H18" i="2"/>
  <c r="H22" i="2"/>
  <c r="H14" i="2"/>
  <c r="H60" i="2"/>
  <c r="H10" i="2"/>
  <c r="H67" i="2"/>
  <c r="H61" i="2"/>
  <c r="H73" i="2"/>
  <c r="H26" i="2"/>
  <c r="H17" i="2"/>
  <c r="H13" i="2"/>
  <c r="H25" i="2"/>
  <c r="H132" i="1"/>
  <c r="H31" i="2"/>
  <c r="H27" i="2"/>
  <c r="H20" i="2"/>
  <c r="H24" i="2"/>
  <c r="H19" i="2"/>
  <c r="H11" i="2"/>
  <c r="H9" i="2"/>
  <c r="H35" i="2"/>
  <c r="H23" i="2"/>
  <c r="H74" i="2"/>
  <c r="H57" i="2"/>
  <c r="H72" i="2"/>
  <c r="H65" i="2"/>
  <c r="H15" i="2"/>
  <c r="H16" i="2"/>
  <c r="H36" i="2"/>
  <c r="H12" i="2"/>
  <c r="H172" i="1"/>
  <c r="H179" i="1"/>
  <c r="H157" i="1"/>
  <c r="H155" i="1"/>
  <c r="H143" i="1"/>
  <c r="H182" i="1"/>
  <c r="H162" i="1"/>
  <c r="H129" i="1"/>
  <c r="H185" i="1"/>
  <c r="H138" i="1"/>
  <c r="H112" i="1"/>
  <c r="H118" i="1"/>
  <c r="H123" i="1"/>
  <c r="H107" i="1"/>
  <c r="H122" i="1"/>
  <c r="H111" i="1"/>
  <c r="H139" i="1"/>
  <c r="E26" i="4" l="1"/>
  <c r="F26" i="4"/>
  <c r="A27" i="4"/>
  <c r="H154" i="1"/>
  <c r="E27" i="4" l="1"/>
  <c r="A28" i="4"/>
  <c r="F27" i="4"/>
  <c r="E28" i="4" l="1"/>
  <c r="F28" i="4"/>
  <c r="A29" i="4"/>
  <c r="F29" i="4" l="1"/>
  <c r="E29" i="4"/>
  <c r="A30" i="4"/>
  <c r="E30" i="4" l="1"/>
  <c r="F30" i="4"/>
  <c r="A31" i="4"/>
  <c r="A32" i="4" l="1"/>
  <c r="E31" i="4"/>
  <c r="F31" i="4"/>
  <c r="A33" i="4" l="1"/>
  <c r="F32" i="4"/>
  <c r="E32" i="4"/>
  <c r="A34" i="4" l="1"/>
  <c r="E33" i="4"/>
  <c r="F33" i="4"/>
  <c r="A35" i="4" l="1"/>
  <c r="E34" i="4"/>
  <c r="F34" i="4"/>
  <c r="A36" i="4" l="1"/>
  <c r="E35" i="4"/>
  <c r="F35" i="4"/>
  <c r="A37" i="4" l="1"/>
  <c r="E36" i="4"/>
  <c r="F36" i="4"/>
  <c r="F37" i="4" l="1"/>
  <c r="A38" i="4"/>
  <c r="E37" i="4"/>
  <c r="E38" i="4" l="1"/>
  <c r="A39" i="4"/>
  <c r="F38" i="4"/>
  <c r="A40" i="4" l="1"/>
  <c r="E39" i="4"/>
  <c r="F39" i="4"/>
  <c r="F40" i="4" l="1"/>
  <c r="A41" i="4"/>
  <c r="E40" i="4"/>
  <c r="E41" i="4" l="1"/>
  <c r="F41" i="4"/>
  <c r="A42" i="4"/>
  <c r="F42" i="4" l="1"/>
  <c r="A43" i="4"/>
  <c r="A44" i="4" s="1"/>
  <c r="A45" i="4" s="1"/>
  <c r="A46" i="4" s="1"/>
  <c r="A49" i="4"/>
  <c r="C52" i="4" l="1"/>
  <c r="C53" i="4" l="1"/>
  <c r="H42" i="4" s="1"/>
  <c r="H35" i="4"/>
  <c r="H18" i="4"/>
  <c r="C57" i="4"/>
  <c r="C63" i="4"/>
  <c r="H23" i="4"/>
  <c r="H19" i="4"/>
  <c r="H30" i="4"/>
  <c r="H40" i="4"/>
  <c r="H37" i="4"/>
  <c r="C65" i="4"/>
  <c r="H39" i="4"/>
  <c r="H16" i="4"/>
  <c r="H25" i="4"/>
  <c r="C64" i="4"/>
  <c r="H31" i="4"/>
  <c r="H24" i="4"/>
  <c r="H29" i="4"/>
  <c r="H38" i="4"/>
  <c r="C61" i="4"/>
  <c r="H32" i="4"/>
  <c r="H17" i="4"/>
  <c r="H41" i="4"/>
  <c r="H36" i="4"/>
  <c r="H20" i="4"/>
  <c r="C60" i="4"/>
  <c r="C59" i="4"/>
  <c r="C62" i="4" l="1"/>
  <c r="H46" i="4"/>
  <c r="K46" i="4"/>
  <c r="J46" i="4"/>
  <c r="H44" i="4"/>
  <c r="H43" i="4"/>
  <c r="H22" i="4"/>
  <c r="H21" i="4"/>
  <c r="K21" i="4" s="1"/>
  <c r="C58" i="4"/>
  <c r="H34" i="4"/>
  <c r="J34" i="4" s="1"/>
  <c r="H28" i="4"/>
  <c r="J28" i="4" s="1"/>
  <c r="H26" i="4"/>
  <c r="K26" i="4" s="1"/>
  <c r="H33" i="4"/>
  <c r="K33" i="4" s="1"/>
  <c r="H27" i="4"/>
  <c r="J27" i="4" s="1"/>
  <c r="H45" i="4"/>
  <c r="K28" i="4"/>
  <c r="J37" i="4"/>
  <c r="K37" i="4"/>
  <c r="K30" i="4"/>
  <c r="J30" i="4"/>
  <c r="J39" i="4"/>
  <c r="K39" i="4"/>
  <c r="J32" i="4"/>
  <c r="K32" i="4"/>
  <c r="J29" i="4"/>
  <c r="K29" i="4"/>
  <c r="J26" i="4"/>
  <c r="J41" i="4"/>
  <c r="K41" i="4"/>
  <c r="J40" i="4"/>
  <c r="K40" i="4"/>
  <c r="J19" i="4"/>
  <c r="K19" i="4"/>
  <c r="J31" i="4"/>
  <c r="K31" i="4"/>
  <c r="K20" i="4"/>
  <c r="J20" i="4"/>
  <c r="J18" i="4"/>
  <c r="K18" i="4"/>
  <c r="K38" i="4"/>
  <c r="J38" i="4"/>
  <c r="J24" i="4"/>
  <c r="K24" i="4"/>
  <c r="J36" i="4"/>
  <c r="K36" i="4"/>
  <c r="K25" i="4"/>
  <c r="J25" i="4"/>
  <c r="K35" i="4"/>
  <c r="J35" i="4"/>
  <c r="J17" i="4"/>
  <c r="K17" i="4"/>
  <c r="J23" i="4"/>
  <c r="K23" i="4"/>
  <c r="J22" i="4"/>
  <c r="K22" i="4"/>
  <c r="J16" i="4"/>
  <c r="K16" i="4"/>
  <c r="J42" i="4"/>
  <c r="K42" i="4"/>
  <c r="K34" i="4" l="1"/>
  <c r="J33" i="4"/>
  <c r="J21" i="4"/>
  <c r="K27" i="4"/>
  <c r="K45" i="4"/>
  <c r="J45" i="4"/>
  <c r="J43" i="4"/>
  <c r="K43" i="4"/>
  <c r="J44" i="4"/>
  <c r="K4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FA3058-1EA2-44B5-930A-39DCDA811FD4}" keepAlive="1" name="Запрос — data-20210430-structure-20210430" description="Соединение с запросом &quot;data-20210430-structure-20210430&quot; в книге." type="5" refreshedVersion="0" background="1">
    <dbPr connection="Provider=Microsoft.Mashup.OleDb.1;Data Source=$Workbook$;Location=data-20210430-structure-20210430;Extended Properties=&quot;&quot;" command="SELECT * FROM [data-20210430-structure-20210430]"/>
  </connection>
</connections>
</file>

<file path=xl/sharedStrings.xml><?xml version="1.0" encoding="utf-8"?>
<sst xmlns="http://schemas.openxmlformats.org/spreadsheetml/2006/main" count="181" uniqueCount="86">
  <si>
    <t>Известны цены закрытия акции «K» на промежутки с 23.11.2020 по 06.09.2021, исходные данные представлены на Таблице. Необходимо спрогнозировать курс акции «K» на 04.10.2021.</t>
  </si>
  <si>
    <t>ДАТА</t>
  </si>
  <si>
    <t>№ (X)</t>
  </si>
  <si>
    <t>ЦЕНА ЗАКРЫТИЯ (Y)</t>
  </si>
  <si>
    <t>Цены закрытия акции «К» на определенную дату</t>
  </si>
  <si>
    <t>Формальная постановка задачи:</t>
  </si>
  <si>
    <r>
      <t>Следующим шагом найдем связь между переменными  x</t>
    </r>
    <r>
      <rPr>
        <vertAlign val="subscript"/>
        <sz val="11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charset val="204"/>
        <scheme val="minor"/>
      </rPr>
      <t xml:space="preserve">  и y</t>
    </r>
    <r>
      <rPr>
        <vertAlign val="subscript"/>
        <sz val="11"/>
        <color theme="1"/>
        <rFont val="Calibri"/>
        <family val="2"/>
        <charset val="204"/>
        <scheme val="minor"/>
      </rPr>
      <t>j</t>
    </r>
  </si>
  <si>
    <t>yj*xj</t>
  </si>
  <si>
    <t>X2</t>
  </si>
  <si>
    <t>Тренд</t>
  </si>
  <si>
    <t>a=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</si>
  <si>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среднее</t>
    </r>
    <r>
      <rPr>
        <sz val="11"/>
        <color theme="1"/>
        <rFont val="Calibri"/>
        <family val="2"/>
        <charset val="204"/>
        <scheme val="minor"/>
      </rPr>
      <t>=</t>
    </r>
  </si>
  <si>
    <t>Yсреднее=</t>
  </si>
  <si>
    <t>среднееY*X=</t>
  </si>
  <si>
    <t>среднееX^2=</t>
  </si>
  <si>
    <t>b=</t>
  </si>
  <si>
    <t>Производим фильтрацию данных от  «случайных возмущений»</t>
  </si>
  <si>
    <t>то есть находим значения в столбце «Тренд», которые не входят в интервал</t>
  </si>
  <si>
    <t>±1,5σ</t>
  </si>
  <si>
    <t>Среднее</t>
  </si>
  <si>
    <r>
      <t>X</t>
    </r>
    <r>
      <rPr>
        <b/>
        <vertAlign val="superscript"/>
        <sz val="11"/>
        <color rgb="FF000000"/>
        <rFont val="Times New Roman"/>
        <family val="1"/>
        <charset val="204"/>
      </rPr>
      <t>2</t>
    </r>
  </si>
  <si>
    <t>среднее x</t>
  </si>
  <si>
    <t>Среднее Y</t>
  </si>
  <si>
    <t>Ср. X*Y</t>
  </si>
  <si>
    <t>D=</t>
  </si>
  <si>
    <t>СКО=</t>
  </si>
  <si>
    <t>Затем ищем доверительные интервалы σ, 2σ, 3σ</t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</si>
  <si>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</rPr>
      <t>σ</t>
    </r>
  </si>
  <si>
    <t>±2σ</t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</si>
  <si>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charset val="204"/>
        <scheme val="minor"/>
      </rPr>
      <t>3σ</t>
    </r>
  </si>
  <si>
    <t>Переходим к прогнозированию</t>
  </si>
  <si>
    <t>a,b – коэффициенты прямой тренда, рассчитанные для данных без выбросов</t>
  </si>
  <si>
    <t>x – число соответствующее дате</t>
  </si>
  <si>
    <t>Дата</t>
  </si>
  <si>
    <t>x</t>
  </si>
  <si>
    <t>Рассчитываем первый и второй доверительный интервал для прогнозного значения</t>
  </si>
  <si>
    <t>достоверность: 68%</t>
  </si>
  <si>
    <t>Известна статистика средней заработной платы в России за период 1991–2020 гг. Необходимо спрогнозировать уровень средней зарплаты на 2023 и 2033 гг. Исходные данные представлены в таблице</t>
  </si>
  <si>
    <t>Годы (x)</t>
  </si>
  <si>
    <t>Зарплата (y)</t>
  </si>
  <si>
    <t>Формальная постановка задачи</t>
  </si>
  <si>
    <t>Тренд (y)</t>
  </si>
  <si>
    <t>y*x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</si>
  <si>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</si>
  <si>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средн.y</t>
  </si>
  <si>
    <t>средн. X</t>
  </si>
  <si>
    <t>средн. y*x</t>
  </si>
  <si>
    <t>средн. X^2</t>
  </si>
  <si>
    <t>1. Строим тренд</t>
  </si>
  <si>
    <t>2. Находим Интервал для фильтрации «случайных возмущений»</t>
  </si>
  <si>
    <t xml:space="preserve"> -1,5 сигма</t>
  </si>
  <si>
    <t xml:space="preserve"> +1,5 сигма</t>
  </si>
  <si>
    <t>«случайных возмущений» (выбросов) в выборке нет</t>
  </si>
  <si>
    <t>Чтобы прогнозное значение было максимально достоверным, удаляем данные с 1991 по 2000</t>
  </si>
  <si>
    <t>3. рассчитываем для отфильтрованной выборки тренд и отклонение</t>
  </si>
  <si>
    <t xml:space="preserve">4. рассчитываем доверительные интервалы +𝜎;−𝜎 ; +2𝜎;−2𝜎 для отфильтрованной  выборки. </t>
  </si>
  <si>
    <t>5. рассчитываем прогнозные значения и доверительные интервалы на 2023 и 2033 года</t>
  </si>
  <si>
    <t>6. строим график тренда по отфильтрованной выборки с добавлением прогнозных точке и добавлением автоматической полиномиальной линии тренда</t>
  </si>
  <si>
    <t>Известна самые низкие температуры воздуха по годам в Москве за период с 1981 по 2021 гг. Необходимо спрогнозировать минимальную температуру воз-духа в 2022 и 2030 гг. Исходные данные представлены на рисунке</t>
  </si>
  <si>
    <t>Известна статистика заболеваемости коронавирусом за определенный период. Необходимо спрогнозировать количество заболевших на 01.01.2022. Исходные данные представлены на рисунке</t>
  </si>
  <si>
    <t>11. Постройте оценку вида: «Через 10 дней величина xk с вероятностью p будет принимать значения xmin... xmax», где xmin, xmax - границы доверительного интервала.
С помощью функции MS Excel «Работа с диаграммами – Макет – Линия тренда» постройте полиномиальные регрессии 2 и 3 степени</t>
  </si>
  <si>
    <t>2. Методом наименьших квадратов вычислите коэффициенты линейной регрессии a и b</t>
  </si>
  <si>
    <t>3. Восстановите значения (𝑥 ̂,𝑡) по формуле линейной регрессии</t>
  </si>
  <si>
    <t>4. Постройте график статистических значений и уравнения регрессии</t>
  </si>
  <si>
    <t>5. Рассчитайте отклонения |𝑥 ̂−𝑥|, дисперсию и СКО</t>
  </si>
  <si>
    <t>6. Отфильтруйте ряд на предмет выпадающих точек и ошибок измерений</t>
  </si>
  <si>
    <t>7. Сравните отфильтрованные дисперсию и СКО с исходной</t>
  </si>
  <si>
    <t>8. Постройте доверительные интервалы</t>
  </si>
  <si>
    <t>9. Отобразите доверительные интервалы на графике</t>
  </si>
  <si>
    <r>
      <t>10. Спрогнозируйте значения x</t>
    </r>
    <r>
      <rPr>
        <vertAlign val="subscript"/>
        <sz val="11"/>
        <color theme="1"/>
        <rFont val="Calibri"/>
        <family val="2"/>
        <charset val="204"/>
        <scheme val="minor"/>
      </rPr>
      <t>𝑘</t>
    </r>
    <r>
      <rPr>
        <sz val="11"/>
        <color theme="1"/>
        <rFont val="Calibri"/>
        <family val="2"/>
        <charset val="204"/>
        <scheme val="minor"/>
      </rPr>
      <t xml:space="preserve"> на 10 периодов (дней) вперед t</t>
    </r>
    <r>
      <rPr>
        <vertAlign val="subscript"/>
        <sz val="11"/>
        <color theme="1"/>
        <rFont val="Calibri"/>
        <family val="2"/>
        <charset val="204"/>
        <scheme val="minor"/>
      </rPr>
      <t>(𝑘+10)</t>
    </r>
  </si>
  <si>
    <t>на доп. балл - данные расчеты реализовать на ЯП Python</t>
  </si>
  <si>
    <r>
      <rPr>
        <b/>
        <i/>
        <sz val="11"/>
        <color theme="1"/>
        <rFont val="Calibri"/>
        <family val="2"/>
        <charset val="204"/>
        <scheme val="minor"/>
      </rPr>
      <t>Рекомендация:</t>
    </r>
    <r>
      <rPr>
        <i/>
        <sz val="11"/>
        <color theme="1"/>
        <rFont val="Calibri"/>
        <family val="2"/>
        <charset val="204"/>
        <scheme val="minor"/>
      </rPr>
      <t xml:space="preserve"> часть значений спрогнозировать на будущее, а часть на "настоящее", то есть: для анализа, например, взять данные за года 2000-2020, а прогнозировать на 2021, 2022 и сравнить с известными для нахождения </t>
    </r>
    <r>
      <rPr>
        <b/>
        <i/>
        <sz val="11"/>
        <color theme="1"/>
        <rFont val="Calibri"/>
        <family val="2"/>
        <charset val="204"/>
        <scheme val="minor"/>
      </rPr>
      <t>Точности</t>
    </r>
    <r>
      <rPr>
        <i/>
        <sz val="11"/>
        <color theme="1"/>
        <rFont val="Calibri"/>
        <family val="2"/>
        <charset val="204"/>
        <scheme val="minor"/>
      </rPr>
      <t xml:space="preserve"> прогнозирования</t>
    </r>
  </si>
  <si>
    <t>1.2 Реализивать собственный пример. Данные для анализа можно взять из открытых источников: рождаемость, цены акций, пассажиропоток и т.п.</t>
  </si>
  <si>
    <t>12. С помощью функции MS Excel «Работа с диаграммами – Макет – Линия тренда» постройте полиномиальные регрессии 2 и 3 степени.</t>
  </si>
  <si>
    <t xml:space="preserve">1. </t>
  </si>
  <si>
    <t xml:space="preserve">1.1 Реализовать пример 4.        Данные о заболеваемости взять из файла CSV (есть в общей папке). Страну выбрать по желанию </t>
  </si>
  <si>
    <t>X</t>
  </si>
  <si>
    <t>Y</t>
  </si>
  <si>
    <t>X*Y</t>
  </si>
  <si>
    <t>Сред X</t>
  </si>
  <si>
    <t xml:space="preserve">Cред Y </t>
  </si>
  <si>
    <t>Cред X2</t>
  </si>
  <si>
    <t>Cред X*Y</t>
  </si>
  <si>
    <t xml:space="preserve"> </t>
  </si>
  <si>
    <t>Armenia</t>
  </si>
  <si>
    <t>Прогноз на 23-34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</si>
</sst>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Times New Roman"/>
      <family val="1"/>
      <charset val="204"/>
    </font>
    <font>
      <b/>
      <vertAlign val="superscript"/>
      <sz val="11"/>
      <color rgb="FF000000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6.15"/>
      <name val="Arial"/>
      <family val="2"/>
    </font>
    <font>
      <sz val="10"/>
      <name val="Arial Cyr"/>
    </font>
    <font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4" fillId="0" borderId="0"/>
    <xf numFmtId="0" fontId="15" fillId="0" borderId="0"/>
    <xf numFmtId="0" fontId="18" fillId="0" borderId="9" applyNumberFormat="0" applyFill="0" applyProtection="0">
      <alignment horizontal="left" vertical="top" wrapText="1"/>
    </xf>
    <xf numFmtId="0" fontId="20" fillId="0" borderId="0">
      <protection locked="0"/>
    </xf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9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/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7" fillId="0" borderId="4" xfId="0" applyFont="1" applyBorder="1" applyAlignment="1">
      <alignment horizontal="center" vertical="center"/>
    </xf>
    <xf numFmtId="0" fontId="9" fillId="0" borderId="0" xfId="0" applyFont="1"/>
    <xf numFmtId="0" fontId="0" fillId="0" borderId="7" xfId="0" applyBorder="1"/>
    <xf numFmtId="14" fontId="0" fillId="0" borderId="7" xfId="0" applyNumberFormat="1" applyBorder="1"/>
    <xf numFmtId="0" fontId="0" fillId="2" borderId="7" xfId="0" applyFill="1" applyBorder="1"/>
    <xf numFmtId="0" fontId="0" fillId="0" borderId="7" xfId="0" applyBorder="1" applyAlignment="1">
      <alignment horizontal="right"/>
    </xf>
    <xf numFmtId="9" fontId="0" fillId="0" borderId="7" xfId="0" applyNumberFormat="1" applyBorder="1"/>
    <xf numFmtId="0" fontId="0" fillId="0" borderId="7" xfId="0" applyBorder="1" applyAlignment="1">
      <alignment horizontal="centerContinuous"/>
    </xf>
    <xf numFmtId="0" fontId="0" fillId="3" borderId="7" xfId="0" applyFill="1" applyBorder="1"/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0" fillId="0" borderId="0" xfId="0" applyFont="1"/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14" fontId="0" fillId="6" borderId="8" xfId="0" applyNumberFormat="1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1" fontId="0" fillId="0" borderId="0" xfId="0" applyNumberFormat="1"/>
    <xf numFmtId="0" fontId="0" fillId="0" borderId="0" xfId="0" applyAlignment="1">
      <alignment horizontal="justify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0" borderId="0" xfId="0" applyFont="1" applyAlignment="1">
      <alignment wrapText="1"/>
    </xf>
    <xf numFmtId="0" fontId="0" fillId="0" borderId="8" xfId="0" applyBorder="1"/>
    <xf numFmtId="14" fontId="0" fillId="0" borderId="8" xfId="0" applyNumberFormat="1" applyBorder="1"/>
    <xf numFmtId="0" fontId="0" fillId="6" borderId="8" xfId="0" applyFill="1" applyBorder="1"/>
    <xf numFmtId="14" fontId="0" fillId="6" borderId="8" xfId="0" applyNumberFormat="1" applyFill="1" applyBorder="1"/>
    <xf numFmtId="0" fontId="0" fillId="0" borderId="0" xfId="0" applyFill="1"/>
    <xf numFmtId="14" fontId="0" fillId="0" borderId="8" xfId="0" applyNumberFormat="1" applyFont="1" applyFill="1" applyBorder="1"/>
    <xf numFmtId="1" fontId="0" fillId="0" borderId="0" xfId="0" applyNumberFormat="1" applyFill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169" fontId="15" fillId="0" borderId="0" xfId="0" applyNumberFormat="1" applyFont="1" applyAlignment="1">
      <alignment horizontal="right"/>
    </xf>
    <xf numFmtId="0" fontId="0" fillId="0" borderId="0" xfId="0" applyNumberFormat="1"/>
    <xf numFmtId="169" fontId="0" fillId="0" borderId="0" xfId="0" applyNumberFormat="1"/>
    <xf numFmtId="1" fontId="16" fillId="7" borderId="7" xfId="10" applyNumberFormat="1" applyFont="1" applyFill="1" applyBorder="1" applyAlignment="1">
      <alignment horizontal="center"/>
    </xf>
    <xf numFmtId="169" fontId="15" fillId="0" borderId="0" xfId="10" applyNumberFormat="1" applyFont="1" applyAlignment="1">
      <alignment horizontal="right"/>
    </xf>
    <xf numFmtId="169" fontId="15" fillId="0" borderId="0" xfId="10" applyNumberFormat="1" applyFont="1" applyAlignment="1" applyProtection="1">
      <alignment horizontal="right"/>
      <protection locked="0"/>
    </xf>
  </cellXfs>
  <cellStyles count="13">
    <cellStyle name="m49048872" xfId="3" xr:uid="{B532A653-E9FE-45A8-8619-7E8B40791648}"/>
    <cellStyle name="Normal" xfId="4" xr:uid="{E44FA3BB-4598-409B-9D80-C67D4DEBA4D4}"/>
    <cellStyle name="Обычный" xfId="0" builtinId="0"/>
    <cellStyle name="Обычный 2" xfId="1" xr:uid="{2305CB87-21D7-472E-8529-3160CB16292C}"/>
    <cellStyle name="Обычный 2 2" xfId="6" xr:uid="{A5548CAF-A193-4D57-90D3-1DC153BF66B4}"/>
    <cellStyle name="Обычный 2 3" xfId="5" xr:uid="{13C1F877-A18F-4BC1-91B8-DDA80E13C8BB}"/>
    <cellStyle name="Обычный 3" xfId="7" xr:uid="{240BD725-5608-4A90-B02C-AF945155425D}"/>
    <cellStyle name="Обычный 4" xfId="8" xr:uid="{3C1F07C6-5BC0-49A9-9333-9BF4BDBF5659}"/>
    <cellStyle name="Обычный 5" xfId="9" xr:uid="{8C4BF948-0B92-46F7-83F6-3A03F41A8D68}"/>
    <cellStyle name="Обычный 6" xfId="2" xr:uid="{DEE6ECB2-C42A-4851-8B3E-24C3A90B37E1}"/>
    <cellStyle name="Обычный_Лист1" xfId="10" xr:uid="{EBF07327-1760-4018-9032-E78F09D3EC52}"/>
    <cellStyle name="Процентный 2" xfId="11" xr:uid="{29A5BC3E-B07B-4EC5-A787-D7409A644FFB}"/>
    <cellStyle name="Процентный 2 2" xfId="12" xr:uid="{B7E20A74-C617-4A7C-8504-C54D6345D9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Цена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'Пример 1'!$D$55:$D$96</c:f>
              <c:numCache>
                <c:formatCode>General</c:formatCode>
                <c:ptCount val="42"/>
                <c:pt idx="0">
                  <c:v>3025</c:v>
                </c:pt>
                <c:pt idx="1">
                  <c:v>3556</c:v>
                </c:pt>
                <c:pt idx="2">
                  <c:v>3164.5</c:v>
                </c:pt>
                <c:pt idx="3">
                  <c:v>3264.5</c:v>
                </c:pt>
                <c:pt idx="4">
                  <c:v>3150.5</c:v>
                </c:pt>
                <c:pt idx="5">
                  <c:v>3289.5</c:v>
                </c:pt>
                <c:pt idx="6">
                  <c:v>3376.5</c:v>
                </c:pt>
                <c:pt idx="7">
                  <c:v>3805.5</c:v>
                </c:pt>
                <c:pt idx="8">
                  <c:v>3980</c:v>
                </c:pt>
                <c:pt idx="9">
                  <c:v>3662</c:v>
                </c:pt>
                <c:pt idx="10">
                  <c:v>4650</c:v>
                </c:pt>
                <c:pt idx="11">
                  <c:v>4753</c:v>
                </c:pt>
                <c:pt idx="12">
                  <c:v>4864</c:v>
                </c:pt>
                <c:pt idx="13">
                  <c:v>4480</c:v>
                </c:pt>
                <c:pt idx="14">
                  <c:v>4073</c:v>
                </c:pt>
                <c:pt idx="15">
                  <c:v>4114</c:v>
                </c:pt>
                <c:pt idx="16">
                  <c:v>4217</c:v>
                </c:pt>
                <c:pt idx="17">
                  <c:v>3958</c:v>
                </c:pt>
                <c:pt idx="18">
                  <c:v>4387.5</c:v>
                </c:pt>
                <c:pt idx="19">
                  <c:v>4650.5</c:v>
                </c:pt>
                <c:pt idx="20">
                  <c:v>4760</c:v>
                </c:pt>
                <c:pt idx="21">
                  <c:v>4860</c:v>
                </c:pt>
                <c:pt idx="22">
                  <c:v>4669.5</c:v>
                </c:pt>
                <c:pt idx="23">
                  <c:v>4282.5</c:v>
                </c:pt>
                <c:pt idx="24">
                  <c:v>4136</c:v>
                </c:pt>
                <c:pt idx="25">
                  <c:v>4051.5</c:v>
                </c:pt>
                <c:pt idx="26">
                  <c:v>3893</c:v>
                </c:pt>
                <c:pt idx="27">
                  <c:v>4043</c:v>
                </c:pt>
                <c:pt idx="28">
                  <c:v>4134.5</c:v>
                </c:pt>
                <c:pt idx="29">
                  <c:v>4230</c:v>
                </c:pt>
                <c:pt idx="30">
                  <c:v>4221.5</c:v>
                </c:pt>
                <c:pt idx="31">
                  <c:v>4260</c:v>
                </c:pt>
                <c:pt idx="32">
                  <c:v>4129</c:v>
                </c:pt>
                <c:pt idx="33">
                  <c:v>3989.5</c:v>
                </c:pt>
                <c:pt idx="34">
                  <c:v>3950.5</c:v>
                </c:pt>
                <c:pt idx="35">
                  <c:v>3818</c:v>
                </c:pt>
                <c:pt idx="36">
                  <c:v>3849.5</c:v>
                </c:pt>
                <c:pt idx="37">
                  <c:v>3820.5</c:v>
                </c:pt>
                <c:pt idx="38">
                  <c:v>3656</c:v>
                </c:pt>
                <c:pt idx="39">
                  <c:v>3890</c:v>
                </c:pt>
                <c:pt idx="40">
                  <c:v>3806.5</c:v>
                </c:pt>
                <c:pt idx="41">
                  <c:v>3694.5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C-450A-8831-A419A3D03BA2}"/>
            </c:ext>
          </c:extLst>
        </c:ser>
        <c:ser>
          <c:idx val="0"/>
          <c:order val="1"/>
          <c:tx>
            <c:v>Тренд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'Пример 1'!$G$55:$G$96</c:f>
              <c:numCache>
                <c:formatCode>General</c:formatCode>
                <c:ptCount val="42"/>
                <c:pt idx="0">
                  <c:v>3835.3311184939107</c:v>
                </c:pt>
                <c:pt idx="1">
                  <c:v>3844.0217027253343</c:v>
                </c:pt>
                <c:pt idx="2">
                  <c:v>3852.7122869567579</c:v>
                </c:pt>
                <c:pt idx="3">
                  <c:v>3861.4028711881815</c:v>
                </c:pt>
                <c:pt idx="4">
                  <c:v>3870.0934554196056</c:v>
                </c:pt>
                <c:pt idx="5">
                  <c:v>3878.7840396510292</c:v>
                </c:pt>
                <c:pt idx="6">
                  <c:v>3887.4746238824528</c:v>
                </c:pt>
                <c:pt idx="7">
                  <c:v>3896.1652081138764</c:v>
                </c:pt>
                <c:pt idx="8">
                  <c:v>3904.8557923453</c:v>
                </c:pt>
                <c:pt idx="9">
                  <c:v>3913.5463765767236</c:v>
                </c:pt>
                <c:pt idx="10">
                  <c:v>3922.2369608081472</c:v>
                </c:pt>
                <c:pt idx="11">
                  <c:v>3930.9275450395708</c:v>
                </c:pt>
                <c:pt idx="12">
                  <c:v>3939.6181292709944</c:v>
                </c:pt>
                <c:pt idx="13">
                  <c:v>3948.308713502418</c:v>
                </c:pt>
                <c:pt idx="14">
                  <c:v>3956.9992977338416</c:v>
                </c:pt>
                <c:pt idx="15">
                  <c:v>3965.6898819652656</c:v>
                </c:pt>
                <c:pt idx="16">
                  <c:v>3974.3804661966892</c:v>
                </c:pt>
                <c:pt idx="17">
                  <c:v>3983.0710504281128</c:v>
                </c:pt>
                <c:pt idx="18">
                  <c:v>3991.7616346595364</c:v>
                </c:pt>
                <c:pt idx="19">
                  <c:v>4000.45221889096</c:v>
                </c:pt>
                <c:pt idx="20">
                  <c:v>4009.1428031223836</c:v>
                </c:pt>
                <c:pt idx="21">
                  <c:v>4017.8333873538072</c:v>
                </c:pt>
                <c:pt idx="22">
                  <c:v>4026.5239715852308</c:v>
                </c:pt>
                <c:pt idx="23">
                  <c:v>4035.2145558166544</c:v>
                </c:pt>
                <c:pt idx="24">
                  <c:v>4043.9051400480785</c:v>
                </c:pt>
                <c:pt idx="25">
                  <c:v>4052.5957242795021</c:v>
                </c:pt>
                <c:pt idx="26">
                  <c:v>4061.2863085109257</c:v>
                </c:pt>
                <c:pt idx="27">
                  <c:v>4069.9768927423493</c:v>
                </c:pt>
                <c:pt idx="28">
                  <c:v>4078.6674769737729</c:v>
                </c:pt>
                <c:pt idx="29">
                  <c:v>4087.3580612051965</c:v>
                </c:pt>
                <c:pt idx="30">
                  <c:v>4096.0486454366201</c:v>
                </c:pt>
                <c:pt idx="31">
                  <c:v>4104.7392296680437</c:v>
                </c:pt>
                <c:pt idx="32">
                  <c:v>4113.4298138994673</c:v>
                </c:pt>
                <c:pt idx="33">
                  <c:v>4122.1203981308909</c:v>
                </c:pt>
                <c:pt idx="34">
                  <c:v>4130.8109823623145</c:v>
                </c:pt>
                <c:pt idx="35">
                  <c:v>4139.5015665937381</c:v>
                </c:pt>
                <c:pt idx="36">
                  <c:v>4148.1921508251617</c:v>
                </c:pt>
                <c:pt idx="37">
                  <c:v>4156.8827350565853</c:v>
                </c:pt>
                <c:pt idx="38">
                  <c:v>4165.5733192880089</c:v>
                </c:pt>
                <c:pt idx="39">
                  <c:v>4174.2639035194334</c:v>
                </c:pt>
                <c:pt idx="40">
                  <c:v>4182.954487750857</c:v>
                </c:pt>
                <c:pt idx="41">
                  <c:v>4191.6450719822806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4-44CC-BC4A-E272F2272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595759"/>
        <c:axId val="956587855"/>
      </c:lineChart>
      <c:catAx>
        <c:axId val="95659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587855"/>
        <c:crosses val="autoZero"/>
        <c:auto val="1"/>
        <c:lblAlgn val="ctr"/>
        <c:lblOffset val="100"/>
        <c:noMultiLvlLbl val="0"/>
      </c:catAx>
      <c:valAx>
        <c:axId val="9565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59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'Пример 1'!$D$103:$D$144</c:f>
              <c:numCache>
                <c:formatCode>General</c:formatCode>
                <c:ptCount val="42"/>
                <c:pt idx="0">
                  <c:v>3025</c:v>
                </c:pt>
                <c:pt idx="1">
                  <c:v>3556</c:v>
                </c:pt>
                <c:pt idx="2">
                  <c:v>3164.5</c:v>
                </c:pt>
                <c:pt idx="3">
                  <c:v>3264.5</c:v>
                </c:pt>
                <c:pt idx="4">
                  <c:v>3150.5</c:v>
                </c:pt>
                <c:pt idx="5">
                  <c:v>3289.5</c:v>
                </c:pt>
                <c:pt idx="6">
                  <c:v>3376.5</c:v>
                </c:pt>
                <c:pt idx="7">
                  <c:v>3805.5</c:v>
                </c:pt>
                <c:pt idx="8">
                  <c:v>3980</c:v>
                </c:pt>
                <c:pt idx="9">
                  <c:v>3662</c:v>
                </c:pt>
                <c:pt idx="10">
                  <c:v>4650</c:v>
                </c:pt>
                <c:pt idx="11">
                  <c:v>4753</c:v>
                </c:pt>
                <c:pt idx="12">
                  <c:v>4864</c:v>
                </c:pt>
                <c:pt idx="13">
                  <c:v>4480</c:v>
                </c:pt>
                <c:pt idx="14">
                  <c:v>4073</c:v>
                </c:pt>
                <c:pt idx="15">
                  <c:v>4114</c:v>
                </c:pt>
                <c:pt idx="16">
                  <c:v>4217</c:v>
                </c:pt>
                <c:pt idx="17">
                  <c:v>3958</c:v>
                </c:pt>
                <c:pt idx="18">
                  <c:v>4387.5</c:v>
                </c:pt>
                <c:pt idx="19">
                  <c:v>4650.5</c:v>
                </c:pt>
                <c:pt idx="20">
                  <c:v>4760</c:v>
                </c:pt>
                <c:pt idx="21">
                  <c:v>4860</c:v>
                </c:pt>
                <c:pt idx="22">
                  <c:v>4669.5</c:v>
                </c:pt>
                <c:pt idx="23">
                  <c:v>4282.5</c:v>
                </c:pt>
                <c:pt idx="24">
                  <c:v>4136</c:v>
                </c:pt>
                <c:pt idx="25">
                  <c:v>4051.5</c:v>
                </c:pt>
                <c:pt idx="26">
                  <c:v>3893</c:v>
                </c:pt>
                <c:pt idx="27">
                  <c:v>4043</c:v>
                </c:pt>
                <c:pt idx="28">
                  <c:v>4134.5</c:v>
                </c:pt>
                <c:pt idx="29">
                  <c:v>4230</c:v>
                </c:pt>
                <c:pt idx="30">
                  <c:v>4221.5</c:v>
                </c:pt>
                <c:pt idx="31">
                  <c:v>4260</c:v>
                </c:pt>
                <c:pt idx="32">
                  <c:v>4129</c:v>
                </c:pt>
                <c:pt idx="33">
                  <c:v>3989.5</c:v>
                </c:pt>
                <c:pt idx="34">
                  <c:v>3950.5</c:v>
                </c:pt>
                <c:pt idx="35">
                  <c:v>3818</c:v>
                </c:pt>
                <c:pt idx="36">
                  <c:v>3849.5</c:v>
                </c:pt>
                <c:pt idx="37">
                  <c:v>3820.5</c:v>
                </c:pt>
                <c:pt idx="38">
                  <c:v>3656</c:v>
                </c:pt>
                <c:pt idx="39">
                  <c:v>3890</c:v>
                </c:pt>
                <c:pt idx="40">
                  <c:v>3806.5</c:v>
                </c:pt>
                <c:pt idx="41">
                  <c:v>3694.5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8-44B0-A368-84613221263A}"/>
            </c:ext>
          </c:extLst>
        </c:ser>
        <c:ser>
          <c:idx val="1"/>
          <c:order val="1"/>
          <c:tx>
            <c:strRef>
              <c:f>'Пример 1'!$G$102</c:f>
              <c:strCache>
                <c:ptCount val="1"/>
                <c:pt idx="0">
                  <c:v>Тренд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'Пример 1'!$G$103:$G$144</c:f>
              <c:numCache>
                <c:formatCode>General</c:formatCode>
                <c:ptCount val="42"/>
                <c:pt idx="0">
                  <c:v>3835.3311184939107</c:v>
                </c:pt>
                <c:pt idx="1">
                  <c:v>3844.0217027253343</c:v>
                </c:pt>
                <c:pt idx="2">
                  <c:v>3852.7122869567579</c:v>
                </c:pt>
                <c:pt idx="3">
                  <c:v>3861.4028711881815</c:v>
                </c:pt>
                <c:pt idx="4">
                  <c:v>3870.0934554196056</c:v>
                </c:pt>
                <c:pt idx="5">
                  <c:v>3878.7840396510292</c:v>
                </c:pt>
                <c:pt idx="6">
                  <c:v>3887.4746238824528</c:v>
                </c:pt>
                <c:pt idx="7">
                  <c:v>3896.1652081138764</c:v>
                </c:pt>
                <c:pt idx="8">
                  <c:v>3904.8557923453</c:v>
                </c:pt>
                <c:pt idx="9">
                  <c:v>3913.5463765767236</c:v>
                </c:pt>
                <c:pt idx="10">
                  <c:v>3922.2369608081472</c:v>
                </c:pt>
                <c:pt idx="11">
                  <c:v>3930.9275450395708</c:v>
                </c:pt>
                <c:pt idx="12">
                  <c:v>3939.6181292709944</c:v>
                </c:pt>
                <c:pt idx="13">
                  <c:v>3948.308713502418</c:v>
                </c:pt>
                <c:pt idx="14">
                  <c:v>3956.9992977338416</c:v>
                </c:pt>
                <c:pt idx="15">
                  <c:v>3965.6898819652656</c:v>
                </c:pt>
                <c:pt idx="16">
                  <c:v>3974.3804661966892</c:v>
                </c:pt>
                <c:pt idx="17">
                  <c:v>3983.0710504281128</c:v>
                </c:pt>
                <c:pt idx="18">
                  <c:v>3991.7616346595364</c:v>
                </c:pt>
                <c:pt idx="19">
                  <c:v>4000.45221889096</c:v>
                </c:pt>
                <c:pt idx="20">
                  <c:v>4009.1428031223836</c:v>
                </c:pt>
                <c:pt idx="21">
                  <c:v>4017.8333873538072</c:v>
                </c:pt>
                <c:pt idx="22">
                  <c:v>4026.5239715852308</c:v>
                </c:pt>
                <c:pt idx="23">
                  <c:v>4035.2145558166544</c:v>
                </c:pt>
                <c:pt idx="24">
                  <c:v>4043.9051400480785</c:v>
                </c:pt>
                <c:pt idx="25">
                  <c:v>4052.5957242795021</c:v>
                </c:pt>
                <c:pt idx="26">
                  <c:v>4061.2863085109257</c:v>
                </c:pt>
                <c:pt idx="27">
                  <c:v>4069.9768927423493</c:v>
                </c:pt>
                <c:pt idx="28">
                  <c:v>4078.6674769737729</c:v>
                </c:pt>
                <c:pt idx="29">
                  <c:v>4087.3580612051965</c:v>
                </c:pt>
                <c:pt idx="30">
                  <c:v>4096.0486454366201</c:v>
                </c:pt>
                <c:pt idx="31">
                  <c:v>4104.7392296680437</c:v>
                </c:pt>
                <c:pt idx="32">
                  <c:v>4113.4298138994673</c:v>
                </c:pt>
                <c:pt idx="33">
                  <c:v>4122.1203981308909</c:v>
                </c:pt>
                <c:pt idx="34">
                  <c:v>4130.8109823623145</c:v>
                </c:pt>
                <c:pt idx="35">
                  <c:v>4139.5015665937381</c:v>
                </c:pt>
                <c:pt idx="36">
                  <c:v>4148.1921508251617</c:v>
                </c:pt>
                <c:pt idx="37">
                  <c:v>4156.8827350565853</c:v>
                </c:pt>
                <c:pt idx="38">
                  <c:v>4165.5733192880089</c:v>
                </c:pt>
                <c:pt idx="39">
                  <c:v>4174.2639035194334</c:v>
                </c:pt>
                <c:pt idx="40">
                  <c:v>4182.954487750857</c:v>
                </c:pt>
                <c:pt idx="41">
                  <c:v>4191.6450719822806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9-4CD7-B71A-184BE2CA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448335"/>
        <c:axId val="1032448751"/>
      </c:lineChart>
      <c:catAx>
        <c:axId val="10324483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2448751"/>
        <c:crosses val="autoZero"/>
        <c:auto val="1"/>
        <c:lblAlgn val="ctr"/>
        <c:lblOffset val="100"/>
        <c:noMultiLvlLbl val="0"/>
      </c:catAx>
      <c:valAx>
        <c:axId val="10324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244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Цена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'Пример 1'!$B$153:$B$186</c:f>
              <c:numCache>
                <c:formatCode>m/d/yyyy</c:formatCode>
                <c:ptCount val="34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  <c:pt idx="8">
                  <c:v>44221</c:v>
                </c:pt>
                <c:pt idx="9">
                  <c:v>44249</c:v>
                </c:pt>
                <c:pt idx="10">
                  <c:v>44256</c:v>
                </c:pt>
                <c:pt idx="11">
                  <c:v>44263</c:v>
                </c:pt>
                <c:pt idx="12">
                  <c:v>44270</c:v>
                </c:pt>
                <c:pt idx="13">
                  <c:v>44277</c:v>
                </c:pt>
                <c:pt idx="14">
                  <c:v>44284</c:v>
                </c:pt>
                <c:pt idx="15">
                  <c:v>44319</c:v>
                </c:pt>
                <c:pt idx="16">
                  <c:v>44326</c:v>
                </c:pt>
                <c:pt idx="17">
                  <c:v>44333</c:v>
                </c:pt>
                <c:pt idx="18">
                  <c:v>44340</c:v>
                </c:pt>
                <c:pt idx="19">
                  <c:v>44347</c:v>
                </c:pt>
                <c:pt idx="20">
                  <c:v>44354</c:v>
                </c:pt>
                <c:pt idx="21">
                  <c:v>44361</c:v>
                </c:pt>
                <c:pt idx="22">
                  <c:v>44368</c:v>
                </c:pt>
                <c:pt idx="23">
                  <c:v>44375</c:v>
                </c:pt>
                <c:pt idx="24">
                  <c:v>44382</c:v>
                </c:pt>
                <c:pt idx="25">
                  <c:v>44389</c:v>
                </c:pt>
                <c:pt idx="26">
                  <c:v>44396</c:v>
                </c:pt>
                <c:pt idx="27">
                  <c:v>44403</c:v>
                </c:pt>
                <c:pt idx="28">
                  <c:v>44410</c:v>
                </c:pt>
                <c:pt idx="29">
                  <c:v>44417</c:v>
                </c:pt>
                <c:pt idx="30">
                  <c:v>44424</c:v>
                </c:pt>
                <c:pt idx="31">
                  <c:v>44431</c:v>
                </c:pt>
                <c:pt idx="32">
                  <c:v>44438</c:v>
                </c:pt>
                <c:pt idx="33">
                  <c:v>44445</c:v>
                </c:pt>
              </c:numCache>
            </c:numRef>
          </c:cat>
          <c:val>
            <c:numRef>
              <c:f>'Пример 1'!$D$153:$D$186</c:f>
              <c:numCache>
                <c:formatCode>General</c:formatCode>
                <c:ptCount val="34"/>
                <c:pt idx="0">
                  <c:v>3556</c:v>
                </c:pt>
                <c:pt idx="1">
                  <c:v>3164.5</c:v>
                </c:pt>
                <c:pt idx="2">
                  <c:v>3264.5</c:v>
                </c:pt>
                <c:pt idx="3">
                  <c:v>3150.5</c:v>
                </c:pt>
                <c:pt idx="4">
                  <c:v>3289.5</c:v>
                </c:pt>
                <c:pt idx="5">
                  <c:v>3376.5</c:v>
                </c:pt>
                <c:pt idx="6">
                  <c:v>3805.5</c:v>
                </c:pt>
                <c:pt idx="7">
                  <c:v>3980</c:v>
                </c:pt>
                <c:pt idx="8">
                  <c:v>3662</c:v>
                </c:pt>
                <c:pt idx="9">
                  <c:v>4480</c:v>
                </c:pt>
                <c:pt idx="10">
                  <c:v>4073</c:v>
                </c:pt>
                <c:pt idx="11">
                  <c:v>4114</c:v>
                </c:pt>
                <c:pt idx="12">
                  <c:v>4217</c:v>
                </c:pt>
                <c:pt idx="13">
                  <c:v>3958</c:v>
                </c:pt>
                <c:pt idx="14">
                  <c:v>4387.5</c:v>
                </c:pt>
                <c:pt idx="15">
                  <c:v>4282.5</c:v>
                </c:pt>
                <c:pt idx="16">
                  <c:v>4136</c:v>
                </c:pt>
                <c:pt idx="17">
                  <c:v>4051.5</c:v>
                </c:pt>
                <c:pt idx="18">
                  <c:v>3893</c:v>
                </c:pt>
                <c:pt idx="19">
                  <c:v>4043</c:v>
                </c:pt>
                <c:pt idx="20">
                  <c:v>4134.5</c:v>
                </c:pt>
                <c:pt idx="21">
                  <c:v>4230</c:v>
                </c:pt>
                <c:pt idx="22">
                  <c:v>4221.5</c:v>
                </c:pt>
                <c:pt idx="23">
                  <c:v>4260</c:v>
                </c:pt>
                <c:pt idx="24">
                  <c:v>4129</c:v>
                </c:pt>
                <c:pt idx="25">
                  <c:v>3989.5</c:v>
                </c:pt>
                <c:pt idx="26">
                  <c:v>3950.5</c:v>
                </c:pt>
                <c:pt idx="27">
                  <c:v>3818</c:v>
                </c:pt>
                <c:pt idx="28">
                  <c:v>3849.5</c:v>
                </c:pt>
                <c:pt idx="29">
                  <c:v>3820.5</c:v>
                </c:pt>
                <c:pt idx="30">
                  <c:v>3656</c:v>
                </c:pt>
                <c:pt idx="31">
                  <c:v>3890</c:v>
                </c:pt>
                <c:pt idx="32">
                  <c:v>3806.5</c:v>
                </c:pt>
                <c:pt idx="33">
                  <c:v>3694.5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F-4ED2-8F95-B86A4573794C}"/>
            </c:ext>
          </c:extLst>
        </c:ser>
        <c:ser>
          <c:idx val="1"/>
          <c:order val="1"/>
          <c:tx>
            <c:v>Тренд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'Пример 1'!$G$153:$G$187</c:f>
              <c:numCache>
                <c:formatCode>General</c:formatCode>
                <c:ptCount val="35"/>
                <c:pt idx="0">
                  <c:v>3658.9552661381658</c:v>
                </c:pt>
                <c:pt idx="1">
                  <c:v>3670.0929360135901</c:v>
                </c:pt>
                <c:pt idx="2">
                  <c:v>3681.2306058890149</c:v>
                </c:pt>
                <c:pt idx="3">
                  <c:v>3692.3682757644397</c:v>
                </c:pt>
                <c:pt idx="4">
                  <c:v>3703.5059456398644</c:v>
                </c:pt>
                <c:pt idx="5">
                  <c:v>3714.6436155152892</c:v>
                </c:pt>
                <c:pt idx="6">
                  <c:v>3725.7812853907135</c:v>
                </c:pt>
                <c:pt idx="7">
                  <c:v>3736.9189552661383</c:v>
                </c:pt>
                <c:pt idx="8">
                  <c:v>3748.056625141563</c:v>
                </c:pt>
                <c:pt idx="9">
                  <c:v>3792.6073046432616</c:v>
                </c:pt>
                <c:pt idx="10">
                  <c:v>3803.7449745186864</c:v>
                </c:pt>
                <c:pt idx="11">
                  <c:v>3814.8826443941111</c:v>
                </c:pt>
                <c:pt idx="12">
                  <c:v>3826.0203142695359</c:v>
                </c:pt>
                <c:pt idx="13">
                  <c:v>3837.1579841449607</c:v>
                </c:pt>
                <c:pt idx="14">
                  <c:v>3848.295654020385</c:v>
                </c:pt>
                <c:pt idx="15">
                  <c:v>3903.9840033975088</c:v>
                </c:pt>
                <c:pt idx="16">
                  <c:v>3915.1216732729331</c:v>
                </c:pt>
                <c:pt idx="17">
                  <c:v>3926.2593431483579</c:v>
                </c:pt>
                <c:pt idx="18">
                  <c:v>3937.3970130237826</c:v>
                </c:pt>
                <c:pt idx="19">
                  <c:v>3948.5346828992074</c:v>
                </c:pt>
                <c:pt idx="20">
                  <c:v>3959.6723527746317</c:v>
                </c:pt>
                <c:pt idx="21">
                  <c:v>3970.8100226500565</c:v>
                </c:pt>
                <c:pt idx="22">
                  <c:v>3981.9476925254812</c:v>
                </c:pt>
                <c:pt idx="23">
                  <c:v>3993.085362400906</c:v>
                </c:pt>
                <c:pt idx="24">
                  <c:v>4004.2230322763307</c:v>
                </c:pt>
                <c:pt idx="25">
                  <c:v>4015.3607021517555</c:v>
                </c:pt>
                <c:pt idx="26">
                  <c:v>4026.4983720271803</c:v>
                </c:pt>
                <c:pt idx="27">
                  <c:v>4037.6360419026046</c:v>
                </c:pt>
                <c:pt idx="28">
                  <c:v>4048.7737117780293</c:v>
                </c:pt>
                <c:pt idx="29">
                  <c:v>4059.9113816534541</c:v>
                </c:pt>
                <c:pt idx="30">
                  <c:v>4071.0490515288789</c:v>
                </c:pt>
                <c:pt idx="31">
                  <c:v>4082.1867214043032</c:v>
                </c:pt>
                <c:pt idx="32">
                  <c:v>4093.3243912797279</c:v>
                </c:pt>
                <c:pt idx="33">
                  <c:v>4104.4620611551527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F-4ED2-8F95-B86A4573794C}"/>
            </c:ext>
          </c:extLst>
        </c:ser>
        <c:ser>
          <c:idx val="2"/>
          <c:order val="2"/>
          <c:tx>
            <c:v>-1,5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'Пример 1'!$J$153:$J$186</c:f>
              <c:numCache>
                <c:formatCode>General</c:formatCode>
                <c:ptCount val="34"/>
                <c:pt idx="0">
                  <c:v>3141.5284592356466</c:v>
                </c:pt>
                <c:pt idx="1">
                  <c:v>3152.6661291110709</c:v>
                </c:pt>
                <c:pt idx="2">
                  <c:v>3163.8037989864956</c:v>
                </c:pt>
                <c:pt idx="3">
                  <c:v>3174.9414688619204</c:v>
                </c:pt>
                <c:pt idx="4">
                  <c:v>3186.0791387373451</c:v>
                </c:pt>
                <c:pt idx="5">
                  <c:v>3197.2168086127699</c:v>
                </c:pt>
                <c:pt idx="6">
                  <c:v>3208.3544784881942</c:v>
                </c:pt>
                <c:pt idx="7">
                  <c:v>3219.492148363619</c:v>
                </c:pt>
                <c:pt idx="8">
                  <c:v>3230.6298182390437</c:v>
                </c:pt>
                <c:pt idx="9">
                  <c:v>3275.1804977407423</c:v>
                </c:pt>
                <c:pt idx="10">
                  <c:v>3286.3181676161671</c:v>
                </c:pt>
                <c:pt idx="11">
                  <c:v>3297.4558374915919</c:v>
                </c:pt>
                <c:pt idx="12">
                  <c:v>3308.5935073670166</c:v>
                </c:pt>
                <c:pt idx="13">
                  <c:v>3319.7311772424414</c:v>
                </c:pt>
                <c:pt idx="14">
                  <c:v>3330.8688471178657</c:v>
                </c:pt>
                <c:pt idx="15">
                  <c:v>3386.5571964949895</c:v>
                </c:pt>
                <c:pt idx="16">
                  <c:v>3397.6948663704138</c:v>
                </c:pt>
                <c:pt idx="17">
                  <c:v>3408.8325362458386</c:v>
                </c:pt>
                <c:pt idx="18">
                  <c:v>3419.9702061212633</c:v>
                </c:pt>
                <c:pt idx="19">
                  <c:v>3431.1078759966881</c:v>
                </c:pt>
                <c:pt idx="20">
                  <c:v>3442.2455458721124</c:v>
                </c:pt>
                <c:pt idx="21">
                  <c:v>3453.3832157475372</c:v>
                </c:pt>
                <c:pt idx="22">
                  <c:v>3464.5208856229619</c:v>
                </c:pt>
                <c:pt idx="23">
                  <c:v>3475.6585554983867</c:v>
                </c:pt>
                <c:pt idx="24">
                  <c:v>3486.7962253738115</c:v>
                </c:pt>
                <c:pt idx="25">
                  <c:v>3497.9338952492362</c:v>
                </c:pt>
                <c:pt idx="26">
                  <c:v>3509.071565124661</c:v>
                </c:pt>
                <c:pt idx="27">
                  <c:v>3520.2092350000853</c:v>
                </c:pt>
                <c:pt idx="28">
                  <c:v>3531.3469048755101</c:v>
                </c:pt>
                <c:pt idx="29">
                  <c:v>3542.4845747509348</c:v>
                </c:pt>
                <c:pt idx="30">
                  <c:v>3553.6222446263596</c:v>
                </c:pt>
                <c:pt idx="31">
                  <c:v>3564.7599145017839</c:v>
                </c:pt>
                <c:pt idx="32">
                  <c:v>3575.8975843772087</c:v>
                </c:pt>
                <c:pt idx="33">
                  <c:v>3587.0352542526334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F-4ED2-8F95-B86A4573794C}"/>
            </c:ext>
          </c:extLst>
        </c:ser>
        <c:ser>
          <c:idx val="3"/>
          <c:order val="3"/>
          <c:tx>
            <c:v>+1,5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'Пример 1'!$I$153:$I$186</c:f>
              <c:numCache>
                <c:formatCode>General</c:formatCode>
                <c:ptCount val="34"/>
                <c:pt idx="0">
                  <c:v>4176.3820730406851</c:v>
                </c:pt>
                <c:pt idx="1">
                  <c:v>4187.519742916109</c:v>
                </c:pt>
                <c:pt idx="2">
                  <c:v>4198.6574127915337</c:v>
                </c:pt>
                <c:pt idx="3">
                  <c:v>4209.7950826669585</c:v>
                </c:pt>
                <c:pt idx="4">
                  <c:v>4220.9327525423832</c:v>
                </c:pt>
                <c:pt idx="5">
                  <c:v>4232.070422417808</c:v>
                </c:pt>
                <c:pt idx="6">
                  <c:v>4243.2080922932328</c:v>
                </c:pt>
                <c:pt idx="7">
                  <c:v>4254.3457621686575</c:v>
                </c:pt>
                <c:pt idx="8">
                  <c:v>4265.4834320440823</c:v>
                </c:pt>
                <c:pt idx="9">
                  <c:v>4310.0341115457813</c:v>
                </c:pt>
                <c:pt idx="10">
                  <c:v>4321.1717814212061</c:v>
                </c:pt>
                <c:pt idx="11">
                  <c:v>4332.3094512966309</c:v>
                </c:pt>
                <c:pt idx="12">
                  <c:v>4343.4471211720556</c:v>
                </c:pt>
                <c:pt idx="13">
                  <c:v>4354.5847910474804</c:v>
                </c:pt>
                <c:pt idx="14">
                  <c:v>4365.7224609229042</c:v>
                </c:pt>
                <c:pt idx="15">
                  <c:v>4421.4108103000281</c:v>
                </c:pt>
                <c:pt idx="16">
                  <c:v>4432.5484801754519</c:v>
                </c:pt>
                <c:pt idx="17">
                  <c:v>4443.6861500508767</c:v>
                </c:pt>
                <c:pt idx="18">
                  <c:v>4454.8238199263014</c:v>
                </c:pt>
                <c:pt idx="19">
                  <c:v>4465.9614898017262</c:v>
                </c:pt>
                <c:pt idx="20">
                  <c:v>4477.099159677151</c:v>
                </c:pt>
                <c:pt idx="21">
                  <c:v>4488.2368295525757</c:v>
                </c:pt>
                <c:pt idx="22">
                  <c:v>4499.3744994280005</c:v>
                </c:pt>
                <c:pt idx="23">
                  <c:v>4510.5121693034253</c:v>
                </c:pt>
                <c:pt idx="24">
                  <c:v>4521.64983917885</c:v>
                </c:pt>
                <c:pt idx="25">
                  <c:v>4532.7875090542748</c:v>
                </c:pt>
                <c:pt idx="26">
                  <c:v>4543.9251789296995</c:v>
                </c:pt>
                <c:pt idx="27">
                  <c:v>4555.0628488051243</c:v>
                </c:pt>
                <c:pt idx="28">
                  <c:v>4566.2005186805491</c:v>
                </c:pt>
                <c:pt idx="29">
                  <c:v>4577.3381885559738</c:v>
                </c:pt>
                <c:pt idx="30">
                  <c:v>4588.4758584313986</c:v>
                </c:pt>
                <c:pt idx="31">
                  <c:v>4599.6135283068224</c:v>
                </c:pt>
                <c:pt idx="32">
                  <c:v>4610.7511981822472</c:v>
                </c:pt>
                <c:pt idx="33">
                  <c:v>4621.888868057672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F-4ED2-8F95-B86A4573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428783"/>
        <c:axId val="1032432111"/>
      </c:lineChart>
      <c:dateAx>
        <c:axId val="10324287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2432111"/>
        <c:crosses val="autoZero"/>
        <c:auto val="1"/>
        <c:lblOffset val="100"/>
        <c:baseTimeUnit val="days"/>
      </c:dateAx>
      <c:valAx>
        <c:axId val="10324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242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'Пример 1'!$G$197</c:f>
              <c:strCache>
                <c:ptCount val="1"/>
                <c:pt idx="0">
                  <c:v>Тренд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'Пример 1'!$G$198:$G$231</c:f>
              <c:numCache>
                <c:formatCode>General</c:formatCode>
                <c:ptCount val="34"/>
                <c:pt idx="0">
                  <c:v>3658.9552661381658</c:v>
                </c:pt>
                <c:pt idx="1">
                  <c:v>3670.0929360135901</c:v>
                </c:pt>
                <c:pt idx="2">
                  <c:v>3681.2306058890149</c:v>
                </c:pt>
                <c:pt idx="3">
                  <c:v>3692.3682757644397</c:v>
                </c:pt>
                <c:pt idx="4">
                  <c:v>3703.5059456398644</c:v>
                </c:pt>
                <c:pt idx="5">
                  <c:v>3714.6436155152892</c:v>
                </c:pt>
                <c:pt idx="6">
                  <c:v>3725.7812853907135</c:v>
                </c:pt>
                <c:pt idx="7">
                  <c:v>3736.9189552661383</c:v>
                </c:pt>
                <c:pt idx="8">
                  <c:v>3748.056625141563</c:v>
                </c:pt>
                <c:pt idx="9">
                  <c:v>3792.6073046432616</c:v>
                </c:pt>
                <c:pt idx="10">
                  <c:v>3803.7449745186864</c:v>
                </c:pt>
                <c:pt idx="11">
                  <c:v>3814.8826443941111</c:v>
                </c:pt>
                <c:pt idx="12">
                  <c:v>3826.0203142695359</c:v>
                </c:pt>
                <c:pt idx="13">
                  <c:v>3837.1579841449607</c:v>
                </c:pt>
                <c:pt idx="14">
                  <c:v>3848.295654020385</c:v>
                </c:pt>
                <c:pt idx="15">
                  <c:v>3903.9840033975088</c:v>
                </c:pt>
                <c:pt idx="16">
                  <c:v>3915.1216732729331</c:v>
                </c:pt>
                <c:pt idx="17">
                  <c:v>3926.2593431483579</c:v>
                </c:pt>
                <c:pt idx="18">
                  <c:v>3937.3970130237826</c:v>
                </c:pt>
                <c:pt idx="19">
                  <c:v>3948.5346828992074</c:v>
                </c:pt>
                <c:pt idx="20">
                  <c:v>3959.6723527746317</c:v>
                </c:pt>
                <c:pt idx="21">
                  <c:v>3970.8100226500565</c:v>
                </c:pt>
                <c:pt idx="22">
                  <c:v>3981.9476925254812</c:v>
                </c:pt>
                <c:pt idx="23">
                  <c:v>3993.085362400906</c:v>
                </c:pt>
                <c:pt idx="24">
                  <c:v>4004.2230322763307</c:v>
                </c:pt>
                <c:pt idx="25">
                  <c:v>4015.3607021517555</c:v>
                </c:pt>
                <c:pt idx="26">
                  <c:v>4026.4983720271803</c:v>
                </c:pt>
                <c:pt idx="27">
                  <c:v>4037.6360419026046</c:v>
                </c:pt>
                <c:pt idx="28">
                  <c:v>4048.7737117780293</c:v>
                </c:pt>
                <c:pt idx="29">
                  <c:v>4059.9113816534541</c:v>
                </c:pt>
                <c:pt idx="30">
                  <c:v>4071.0490515288789</c:v>
                </c:pt>
                <c:pt idx="31">
                  <c:v>4082.1867214043032</c:v>
                </c:pt>
                <c:pt idx="32">
                  <c:v>4093.3243912797279</c:v>
                </c:pt>
                <c:pt idx="33">
                  <c:v>4104.4620611551527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0-4E81-8849-A6FCBABC7AD4}"/>
            </c:ext>
          </c:extLst>
        </c:ser>
        <c:ser>
          <c:idx val="1"/>
          <c:order val="1"/>
          <c:tx>
            <c:v>Цена закрытия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'Пример 1'!$D$198:$D$231</c:f>
              <c:numCache>
                <c:formatCode>General</c:formatCode>
                <c:ptCount val="34"/>
                <c:pt idx="0">
                  <c:v>3556</c:v>
                </c:pt>
                <c:pt idx="1">
                  <c:v>3164.5</c:v>
                </c:pt>
                <c:pt idx="2">
                  <c:v>3264.5</c:v>
                </c:pt>
                <c:pt idx="3">
                  <c:v>3150.5</c:v>
                </c:pt>
                <c:pt idx="4">
                  <c:v>3289.5</c:v>
                </c:pt>
                <c:pt idx="5">
                  <c:v>3376.5</c:v>
                </c:pt>
                <c:pt idx="6">
                  <c:v>3805.5</c:v>
                </c:pt>
                <c:pt idx="7">
                  <c:v>3980</c:v>
                </c:pt>
                <c:pt idx="8">
                  <c:v>3662</c:v>
                </c:pt>
                <c:pt idx="9">
                  <c:v>4480</c:v>
                </c:pt>
                <c:pt idx="10">
                  <c:v>4073</c:v>
                </c:pt>
                <c:pt idx="11">
                  <c:v>4114</c:v>
                </c:pt>
                <c:pt idx="12">
                  <c:v>4217</c:v>
                </c:pt>
                <c:pt idx="13">
                  <c:v>3958</c:v>
                </c:pt>
                <c:pt idx="14">
                  <c:v>4387.5</c:v>
                </c:pt>
                <c:pt idx="15">
                  <c:v>4282.5</c:v>
                </c:pt>
                <c:pt idx="16">
                  <c:v>4136</c:v>
                </c:pt>
                <c:pt idx="17">
                  <c:v>4051.5</c:v>
                </c:pt>
                <c:pt idx="18">
                  <c:v>3893</c:v>
                </c:pt>
                <c:pt idx="19">
                  <c:v>4043</c:v>
                </c:pt>
                <c:pt idx="20">
                  <c:v>4134.5</c:v>
                </c:pt>
                <c:pt idx="21">
                  <c:v>4230</c:v>
                </c:pt>
                <c:pt idx="22">
                  <c:v>4221.5</c:v>
                </c:pt>
                <c:pt idx="23">
                  <c:v>4260</c:v>
                </c:pt>
                <c:pt idx="24">
                  <c:v>4129</c:v>
                </c:pt>
                <c:pt idx="25">
                  <c:v>3989.5</c:v>
                </c:pt>
                <c:pt idx="26">
                  <c:v>3950.5</c:v>
                </c:pt>
                <c:pt idx="27">
                  <c:v>3818</c:v>
                </c:pt>
                <c:pt idx="28">
                  <c:v>3849.5</c:v>
                </c:pt>
                <c:pt idx="29">
                  <c:v>3820.5</c:v>
                </c:pt>
                <c:pt idx="30">
                  <c:v>3656</c:v>
                </c:pt>
                <c:pt idx="31">
                  <c:v>3890</c:v>
                </c:pt>
                <c:pt idx="32">
                  <c:v>3806.5</c:v>
                </c:pt>
                <c:pt idx="33">
                  <c:v>3694.5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0-4E81-8849-A6FCBABC7AD4}"/>
            </c:ext>
          </c:extLst>
        </c:ser>
        <c:ser>
          <c:idx val="2"/>
          <c:order val="2"/>
          <c:tx>
            <c:v>-сигма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'Пример 1'!$K$198:$K$231</c:f>
              <c:numCache>
                <c:formatCode>General</c:formatCode>
                <c:ptCount val="34"/>
                <c:pt idx="0">
                  <c:v>3349.4669323065746</c:v>
                </c:pt>
                <c:pt idx="1">
                  <c:v>3360.6046021819989</c:v>
                </c:pt>
                <c:pt idx="2">
                  <c:v>3371.7422720574236</c:v>
                </c:pt>
                <c:pt idx="3">
                  <c:v>3382.8799419328484</c:v>
                </c:pt>
                <c:pt idx="4">
                  <c:v>3394.0176118082732</c:v>
                </c:pt>
                <c:pt idx="5">
                  <c:v>3405.1552816836979</c:v>
                </c:pt>
                <c:pt idx="6">
                  <c:v>3416.2929515591222</c:v>
                </c:pt>
                <c:pt idx="7">
                  <c:v>3427.430621434547</c:v>
                </c:pt>
                <c:pt idx="8">
                  <c:v>3438.5682913099718</c:v>
                </c:pt>
                <c:pt idx="9">
                  <c:v>3483.1189708116704</c:v>
                </c:pt>
                <c:pt idx="10">
                  <c:v>3494.2566406870951</c:v>
                </c:pt>
                <c:pt idx="11">
                  <c:v>3505.3943105625199</c:v>
                </c:pt>
                <c:pt idx="12">
                  <c:v>3516.5319804379446</c:v>
                </c:pt>
                <c:pt idx="13">
                  <c:v>3527.6696503133694</c:v>
                </c:pt>
                <c:pt idx="14">
                  <c:v>3538.8073201887937</c:v>
                </c:pt>
                <c:pt idx="15">
                  <c:v>3594.4956695659175</c:v>
                </c:pt>
                <c:pt idx="16">
                  <c:v>3605.6333394413418</c:v>
                </c:pt>
                <c:pt idx="17">
                  <c:v>3616.7710093167666</c:v>
                </c:pt>
                <c:pt idx="18">
                  <c:v>3627.9086791921914</c:v>
                </c:pt>
                <c:pt idx="19">
                  <c:v>3639.0463490676161</c:v>
                </c:pt>
                <c:pt idx="20">
                  <c:v>3650.1840189430404</c:v>
                </c:pt>
                <c:pt idx="21">
                  <c:v>3661.3216888184652</c:v>
                </c:pt>
                <c:pt idx="22">
                  <c:v>3672.45935869389</c:v>
                </c:pt>
                <c:pt idx="23">
                  <c:v>3683.5970285693147</c:v>
                </c:pt>
                <c:pt idx="24">
                  <c:v>3694.7346984447395</c:v>
                </c:pt>
                <c:pt idx="25">
                  <c:v>3705.8723683201642</c:v>
                </c:pt>
                <c:pt idx="26">
                  <c:v>3717.010038195589</c:v>
                </c:pt>
                <c:pt idx="27">
                  <c:v>3728.1477080710133</c:v>
                </c:pt>
                <c:pt idx="28">
                  <c:v>3739.2853779464381</c:v>
                </c:pt>
                <c:pt idx="29">
                  <c:v>3750.4230478218628</c:v>
                </c:pt>
                <c:pt idx="30">
                  <c:v>3761.5607176972876</c:v>
                </c:pt>
                <c:pt idx="31">
                  <c:v>3772.6983875727119</c:v>
                </c:pt>
                <c:pt idx="32">
                  <c:v>3783.8360574481367</c:v>
                </c:pt>
                <c:pt idx="33">
                  <c:v>3794.9737273235614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30-4E81-8849-A6FCBABC7AD4}"/>
            </c:ext>
          </c:extLst>
        </c:ser>
        <c:ser>
          <c:idx val="3"/>
          <c:order val="3"/>
          <c:tx>
            <c:v>+сигма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'Пример 1'!$L$198:$L$231</c:f>
              <c:numCache>
                <c:formatCode>General</c:formatCode>
                <c:ptCount val="34"/>
                <c:pt idx="0">
                  <c:v>3968.4435999697571</c:v>
                </c:pt>
                <c:pt idx="1">
                  <c:v>3979.5812698451814</c:v>
                </c:pt>
                <c:pt idx="2">
                  <c:v>3990.7189397206062</c:v>
                </c:pt>
                <c:pt idx="3">
                  <c:v>4001.8566095960309</c:v>
                </c:pt>
                <c:pt idx="4">
                  <c:v>4012.9942794714557</c:v>
                </c:pt>
                <c:pt idx="5">
                  <c:v>4024.1319493468804</c:v>
                </c:pt>
                <c:pt idx="6">
                  <c:v>4035.2696192223048</c:v>
                </c:pt>
                <c:pt idx="7">
                  <c:v>4046.4072890977295</c:v>
                </c:pt>
                <c:pt idx="8">
                  <c:v>4057.5449589731543</c:v>
                </c:pt>
                <c:pt idx="9">
                  <c:v>4102.0956384748533</c:v>
                </c:pt>
                <c:pt idx="10">
                  <c:v>4113.2333083502781</c:v>
                </c:pt>
                <c:pt idx="11">
                  <c:v>4124.3709782257029</c:v>
                </c:pt>
                <c:pt idx="12">
                  <c:v>4135.5086481011276</c:v>
                </c:pt>
                <c:pt idx="13">
                  <c:v>4146.6463179765524</c:v>
                </c:pt>
                <c:pt idx="14">
                  <c:v>4157.7839878519762</c:v>
                </c:pt>
                <c:pt idx="15">
                  <c:v>4213.4723372291</c:v>
                </c:pt>
                <c:pt idx="16">
                  <c:v>4224.6100071045248</c:v>
                </c:pt>
                <c:pt idx="17">
                  <c:v>4235.7476769799496</c:v>
                </c:pt>
                <c:pt idx="18">
                  <c:v>4246.8853468553743</c:v>
                </c:pt>
                <c:pt idx="19">
                  <c:v>4258.0230167307991</c:v>
                </c:pt>
                <c:pt idx="20">
                  <c:v>4269.160686606223</c:v>
                </c:pt>
                <c:pt idx="21">
                  <c:v>4280.2983564816477</c:v>
                </c:pt>
                <c:pt idx="22">
                  <c:v>4291.4360263570725</c:v>
                </c:pt>
                <c:pt idx="23">
                  <c:v>4302.5736962324972</c:v>
                </c:pt>
                <c:pt idx="24">
                  <c:v>4313.711366107922</c:v>
                </c:pt>
                <c:pt idx="25">
                  <c:v>4324.8490359833468</c:v>
                </c:pt>
                <c:pt idx="26">
                  <c:v>4335.9867058587715</c:v>
                </c:pt>
                <c:pt idx="27">
                  <c:v>4347.1243757341963</c:v>
                </c:pt>
                <c:pt idx="28">
                  <c:v>4358.2620456096211</c:v>
                </c:pt>
                <c:pt idx="29">
                  <c:v>4369.3997154850458</c:v>
                </c:pt>
                <c:pt idx="30">
                  <c:v>4380.5373853604706</c:v>
                </c:pt>
                <c:pt idx="31">
                  <c:v>4391.6750552358944</c:v>
                </c:pt>
                <c:pt idx="32">
                  <c:v>4402.8127251113192</c:v>
                </c:pt>
                <c:pt idx="33">
                  <c:v>4413.950394986744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30-4E81-8849-A6FCBABC7AD4}"/>
            </c:ext>
          </c:extLst>
        </c:ser>
        <c:ser>
          <c:idx val="4"/>
          <c:order val="4"/>
          <c:tx>
            <c:v>+2сигма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'Пример 1'!$N$198:$N$231</c:f>
              <c:numCache>
                <c:formatCode>General</c:formatCode>
                <c:ptCount val="34"/>
                <c:pt idx="0">
                  <c:v>4277.9319338013484</c:v>
                </c:pt>
                <c:pt idx="1">
                  <c:v>4289.0696036767731</c:v>
                </c:pt>
                <c:pt idx="2">
                  <c:v>4300.2072735521979</c:v>
                </c:pt>
                <c:pt idx="3">
                  <c:v>4311.3449434276226</c:v>
                </c:pt>
                <c:pt idx="4">
                  <c:v>4322.4826133030474</c:v>
                </c:pt>
                <c:pt idx="5">
                  <c:v>4333.6202831784722</c:v>
                </c:pt>
                <c:pt idx="6">
                  <c:v>4344.757953053896</c:v>
                </c:pt>
                <c:pt idx="7">
                  <c:v>4355.8956229293208</c:v>
                </c:pt>
                <c:pt idx="8">
                  <c:v>4367.0332928047455</c:v>
                </c:pt>
                <c:pt idx="9">
                  <c:v>4411.5839723064446</c:v>
                </c:pt>
                <c:pt idx="10">
                  <c:v>4422.7216421818694</c:v>
                </c:pt>
                <c:pt idx="11">
                  <c:v>4433.8593120572941</c:v>
                </c:pt>
                <c:pt idx="12">
                  <c:v>4444.9969819327189</c:v>
                </c:pt>
                <c:pt idx="13">
                  <c:v>4456.1346518081436</c:v>
                </c:pt>
                <c:pt idx="14">
                  <c:v>4467.2723216835675</c:v>
                </c:pt>
                <c:pt idx="15">
                  <c:v>4522.9606710606913</c:v>
                </c:pt>
                <c:pt idx="16">
                  <c:v>4534.0983409361161</c:v>
                </c:pt>
                <c:pt idx="17">
                  <c:v>4545.2360108115408</c:v>
                </c:pt>
                <c:pt idx="18">
                  <c:v>4556.3736806869656</c:v>
                </c:pt>
                <c:pt idx="19">
                  <c:v>4567.5113505623904</c:v>
                </c:pt>
                <c:pt idx="20">
                  <c:v>4578.6490204378142</c:v>
                </c:pt>
                <c:pt idx="21">
                  <c:v>4589.786690313239</c:v>
                </c:pt>
                <c:pt idx="22">
                  <c:v>4600.9243601886637</c:v>
                </c:pt>
                <c:pt idx="23">
                  <c:v>4612.0620300640885</c:v>
                </c:pt>
                <c:pt idx="24">
                  <c:v>4623.1996999395133</c:v>
                </c:pt>
                <c:pt idx="25">
                  <c:v>4634.337369814938</c:v>
                </c:pt>
                <c:pt idx="26">
                  <c:v>4645.4750396903628</c:v>
                </c:pt>
                <c:pt idx="27">
                  <c:v>4656.6127095657876</c:v>
                </c:pt>
                <c:pt idx="28">
                  <c:v>4667.7503794412123</c:v>
                </c:pt>
                <c:pt idx="29">
                  <c:v>4678.8880493166371</c:v>
                </c:pt>
                <c:pt idx="30">
                  <c:v>4690.0257191920618</c:v>
                </c:pt>
                <c:pt idx="31">
                  <c:v>4701.1633890674857</c:v>
                </c:pt>
                <c:pt idx="32">
                  <c:v>4712.3010589429105</c:v>
                </c:pt>
                <c:pt idx="33">
                  <c:v>4723.4387288183352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30-4E81-8849-A6FCBABC7AD4}"/>
            </c:ext>
          </c:extLst>
        </c:ser>
        <c:ser>
          <c:idx val="5"/>
          <c:order val="5"/>
          <c:tx>
            <c:v>-2сигма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'Пример 1'!$M$198:$M$231</c:f>
              <c:numCache>
                <c:formatCode>General</c:formatCode>
                <c:ptCount val="34"/>
                <c:pt idx="0">
                  <c:v>3039.9785984749828</c:v>
                </c:pt>
                <c:pt idx="1">
                  <c:v>3051.1162683504072</c:v>
                </c:pt>
                <c:pt idx="2">
                  <c:v>3062.2539382258319</c:v>
                </c:pt>
                <c:pt idx="3">
                  <c:v>3073.3916081012567</c:v>
                </c:pt>
                <c:pt idx="4">
                  <c:v>3084.5292779766814</c:v>
                </c:pt>
                <c:pt idx="5">
                  <c:v>3095.6669478521062</c:v>
                </c:pt>
                <c:pt idx="6">
                  <c:v>3106.8046177275305</c:v>
                </c:pt>
                <c:pt idx="7">
                  <c:v>3117.9422876029553</c:v>
                </c:pt>
                <c:pt idx="8">
                  <c:v>3129.07995747838</c:v>
                </c:pt>
                <c:pt idx="9">
                  <c:v>3173.6306369800786</c:v>
                </c:pt>
                <c:pt idx="10">
                  <c:v>3184.7683068555034</c:v>
                </c:pt>
                <c:pt idx="11">
                  <c:v>3195.9059767309282</c:v>
                </c:pt>
                <c:pt idx="12">
                  <c:v>3207.0436466063529</c:v>
                </c:pt>
                <c:pt idx="13">
                  <c:v>3218.1813164817777</c:v>
                </c:pt>
                <c:pt idx="14">
                  <c:v>3229.318986357202</c:v>
                </c:pt>
                <c:pt idx="15">
                  <c:v>3285.0073357343258</c:v>
                </c:pt>
                <c:pt idx="16">
                  <c:v>3296.1450056097501</c:v>
                </c:pt>
                <c:pt idx="17">
                  <c:v>3307.2826754851749</c:v>
                </c:pt>
                <c:pt idx="18">
                  <c:v>3318.4203453605996</c:v>
                </c:pt>
                <c:pt idx="19">
                  <c:v>3329.5580152360244</c:v>
                </c:pt>
                <c:pt idx="20">
                  <c:v>3340.6956851114487</c:v>
                </c:pt>
                <c:pt idx="21">
                  <c:v>3351.8333549868735</c:v>
                </c:pt>
                <c:pt idx="22">
                  <c:v>3362.9710248622982</c:v>
                </c:pt>
                <c:pt idx="23">
                  <c:v>3374.108694737723</c:v>
                </c:pt>
                <c:pt idx="24">
                  <c:v>3385.2463646131478</c:v>
                </c:pt>
                <c:pt idx="25">
                  <c:v>3396.3840344885725</c:v>
                </c:pt>
                <c:pt idx="26">
                  <c:v>3407.5217043639973</c:v>
                </c:pt>
                <c:pt idx="27">
                  <c:v>3418.6593742394216</c:v>
                </c:pt>
                <c:pt idx="28">
                  <c:v>3429.7970441148464</c:v>
                </c:pt>
                <c:pt idx="29">
                  <c:v>3440.9347139902711</c:v>
                </c:pt>
                <c:pt idx="30">
                  <c:v>3452.0723838656959</c:v>
                </c:pt>
                <c:pt idx="31">
                  <c:v>3463.2100537411202</c:v>
                </c:pt>
                <c:pt idx="32">
                  <c:v>3474.347723616545</c:v>
                </c:pt>
                <c:pt idx="33">
                  <c:v>3485.4853934919697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30-4E81-8849-A6FCBABC7AD4}"/>
            </c:ext>
          </c:extLst>
        </c:ser>
        <c:ser>
          <c:idx val="6"/>
          <c:order val="6"/>
          <c:tx>
            <c:v>+3сигма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'Пример 1'!$P$198:$P$231</c:f>
              <c:numCache>
                <c:formatCode>General</c:formatCode>
                <c:ptCount val="34"/>
                <c:pt idx="0">
                  <c:v>4587.4202676329405</c:v>
                </c:pt>
                <c:pt idx="1">
                  <c:v>4598.5579375083644</c:v>
                </c:pt>
                <c:pt idx="2">
                  <c:v>4609.6956073837891</c:v>
                </c:pt>
                <c:pt idx="3">
                  <c:v>4620.8332772592139</c:v>
                </c:pt>
                <c:pt idx="4">
                  <c:v>4631.9709471346387</c:v>
                </c:pt>
                <c:pt idx="5">
                  <c:v>4643.1086170100634</c:v>
                </c:pt>
                <c:pt idx="6">
                  <c:v>4654.2462868854873</c:v>
                </c:pt>
                <c:pt idx="7">
                  <c:v>4665.383956760912</c:v>
                </c:pt>
                <c:pt idx="8">
                  <c:v>4676.5216266363368</c:v>
                </c:pt>
                <c:pt idx="9">
                  <c:v>4721.0723061380359</c:v>
                </c:pt>
                <c:pt idx="10">
                  <c:v>4732.2099760134606</c:v>
                </c:pt>
                <c:pt idx="11">
                  <c:v>4743.3476458888854</c:v>
                </c:pt>
                <c:pt idx="12">
                  <c:v>4754.4853157643101</c:v>
                </c:pt>
                <c:pt idx="13">
                  <c:v>4765.6229856397349</c:v>
                </c:pt>
                <c:pt idx="14">
                  <c:v>4776.7606555151597</c:v>
                </c:pt>
                <c:pt idx="15">
                  <c:v>4832.4490048922835</c:v>
                </c:pt>
                <c:pt idx="16">
                  <c:v>4843.5866747677073</c:v>
                </c:pt>
                <c:pt idx="17">
                  <c:v>4854.7243446431321</c:v>
                </c:pt>
                <c:pt idx="18">
                  <c:v>4865.8620145185569</c:v>
                </c:pt>
                <c:pt idx="19">
                  <c:v>4876.9996843939816</c:v>
                </c:pt>
                <c:pt idx="20">
                  <c:v>4888.1373542694055</c:v>
                </c:pt>
                <c:pt idx="21">
                  <c:v>4899.2750241448302</c:v>
                </c:pt>
                <c:pt idx="22">
                  <c:v>4910.412694020255</c:v>
                </c:pt>
                <c:pt idx="23">
                  <c:v>4921.5503638956798</c:v>
                </c:pt>
                <c:pt idx="24">
                  <c:v>4932.6880337711045</c:v>
                </c:pt>
                <c:pt idx="25">
                  <c:v>4943.8257036465293</c:v>
                </c:pt>
                <c:pt idx="26">
                  <c:v>4954.9633735219541</c:v>
                </c:pt>
                <c:pt idx="27">
                  <c:v>4966.1010433973788</c:v>
                </c:pt>
                <c:pt idx="28">
                  <c:v>4977.2387132728036</c:v>
                </c:pt>
                <c:pt idx="29">
                  <c:v>4988.3763831482283</c:v>
                </c:pt>
                <c:pt idx="30">
                  <c:v>4999.5140530236531</c:v>
                </c:pt>
                <c:pt idx="31">
                  <c:v>5010.6517228990779</c:v>
                </c:pt>
                <c:pt idx="32">
                  <c:v>5021.7893927745026</c:v>
                </c:pt>
                <c:pt idx="33">
                  <c:v>5032.9270626499274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30-4E81-8849-A6FCBABC7AD4}"/>
            </c:ext>
          </c:extLst>
        </c:ser>
        <c:ser>
          <c:idx val="7"/>
          <c:order val="7"/>
          <c:tx>
            <c:v>-3сигма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'Пример 1'!$O$198:$O$231</c:f>
              <c:numCache>
                <c:formatCode>General</c:formatCode>
                <c:ptCount val="34"/>
                <c:pt idx="0">
                  <c:v>2730.4902646433916</c:v>
                </c:pt>
                <c:pt idx="1">
                  <c:v>2741.6279345188159</c:v>
                </c:pt>
                <c:pt idx="2">
                  <c:v>2752.7656043942407</c:v>
                </c:pt>
                <c:pt idx="3">
                  <c:v>2763.9032742696654</c:v>
                </c:pt>
                <c:pt idx="4">
                  <c:v>2775.0409441450902</c:v>
                </c:pt>
                <c:pt idx="5">
                  <c:v>2786.1786140205149</c:v>
                </c:pt>
                <c:pt idx="6">
                  <c:v>2797.3162838959393</c:v>
                </c:pt>
                <c:pt idx="7">
                  <c:v>2808.453953771364</c:v>
                </c:pt>
                <c:pt idx="8">
                  <c:v>2819.5916236467888</c:v>
                </c:pt>
                <c:pt idx="9">
                  <c:v>2864.1423031484874</c:v>
                </c:pt>
                <c:pt idx="10">
                  <c:v>2875.2799730239121</c:v>
                </c:pt>
                <c:pt idx="11">
                  <c:v>2886.4176428993369</c:v>
                </c:pt>
                <c:pt idx="12">
                  <c:v>2897.5553127747617</c:v>
                </c:pt>
                <c:pt idx="13">
                  <c:v>2908.6929826501864</c:v>
                </c:pt>
                <c:pt idx="14">
                  <c:v>2919.8306525256107</c:v>
                </c:pt>
                <c:pt idx="15">
                  <c:v>2975.5190019027345</c:v>
                </c:pt>
                <c:pt idx="16">
                  <c:v>2986.6566717781589</c:v>
                </c:pt>
                <c:pt idx="17">
                  <c:v>2997.7943416535836</c:v>
                </c:pt>
                <c:pt idx="18">
                  <c:v>3008.9320115290084</c:v>
                </c:pt>
                <c:pt idx="19">
                  <c:v>3020.0696814044331</c:v>
                </c:pt>
                <c:pt idx="20">
                  <c:v>3031.2073512798574</c:v>
                </c:pt>
                <c:pt idx="21">
                  <c:v>3042.3450211552822</c:v>
                </c:pt>
                <c:pt idx="22">
                  <c:v>3053.482691030707</c:v>
                </c:pt>
                <c:pt idx="23">
                  <c:v>3064.6203609061317</c:v>
                </c:pt>
                <c:pt idx="24">
                  <c:v>3075.7580307815565</c:v>
                </c:pt>
                <c:pt idx="25">
                  <c:v>3086.8957006569813</c:v>
                </c:pt>
                <c:pt idx="26">
                  <c:v>3098.033370532406</c:v>
                </c:pt>
                <c:pt idx="27">
                  <c:v>3109.1710404078303</c:v>
                </c:pt>
                <c:pt idx="28">
                  <c:v>3120.3087102832551</c:v>
                </c:pt>
                <c:pt idx="29">
                  <c:v>3131.4463801586799</c:v>
                </c:pt>
                <c:pt idx="30">
                  <c:v>3142.5840500341046</c:v>
                </c:pt>
                <c:pt idx="31">
                  <c:v>3153.7217199095289</c:v>
                </c:pt>
                <c:pt idx="32">
                  <c:v>3164.8593897849537</c:v>
                </c:pt>
                <c:pt idx="33">
                  <c:v>3175.9970596603785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30-4E81-8849-A6FCBABC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588911"/>
        <c:axId val="1180570607"/>
      </c:lineChart>
      <c:catAx>
        <c:axId val="118058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570607"/>
        <c:crosses val="autoZero"/>
        <c:auto val="1"/>
        <c:lblAlgn val="ctr"/>
        <c:lblOffset val="100"/>
        <c:noMultiLvlLbl val="0"/>
      </c:catAx>
      <c:valAx>
        <c:axId val="11805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5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'Пример 2 - Зарплата'!$E$55</c:f>
              <c:strCache>
                <c:ptCount val="1"/>
                <c:pt idx="0">
                  <c:v>Тренд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'Пример 2 - Зарплата'!$C$9:$C$38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'Пример 2 - Зарплата'!$E$56:$E$76</c:f>
              <c:numCache>
                <c:formatCode>General</c:formatCode>
                <c:ptCount val="21"/>
                <c:pt idx="0">
                  <c:v>6240.6070110285655</c:v>
                </c:pt>
                <c:pt idx="1">
                  <c:v>8026.7417847812176</c:v>
                </c:pt>
                <c:pt idx="2">
                  <c:v>9812.876558533404</c:v>
                </c:pt>
                <c:pt idx="3">
                  <c:v>11599.01133228559</c:v>
                </c:pt>
                <c:pt idx="4">
                  <c:v>13385.146106038243</c:v>
                </c:pt>
                <c:pt idx="5">
                  <c:v>15171.280879790429</c:v>
                </c:pt>
                <c:pt idx="6">
                  <c:v>16957.415653542615</c:v>
                </c:pt>
                <c:pt idx="7">
                  <c:v>18743.550427295268</c:v>
                </c:pt>
                <c:pt idx="8">
                  <c:v>20529.685201047454</c:v>
                </c:pt>
                <c:pt idx="9">
                  <c:v>22315.819974800106</c:v>
                </c:pt>
                <c:pt idx="10">
                  <c:v>24101.954748552293</c:v>
                </c:pt>
                <c:pt idx="11">
                  <c:v>25888.089522304479</c:v>
                </c:pt>
                <c:pt idx="12">
                  <c:v>27674.224296057131</c:v>
                </c:pt>
                <c:pt idx="13">
                  <c:v>29460.359069809318</c:v>
                </c:pt>
                <c:pt idx="14">
                  <c:v>31246.49384356197</c:v>
                </c:pt>
                <c:pt idx="15">
                  <c:v>33032.628617314156</c:v>
                </c:pt>
                <c:pt idx="16">
                  <c:v>34818.763391066343</c:v>
                </c:pt>
                <c:pt idx="17">
                  <c:v>36604.898164818995</c:v>
                </c:pt>
                <c:pt idx="18">
                  <c:v>38391.032938571181</c:v>
                </c:pt>
                <c:pt idx="19">
                  <c:v>40177.167712323833</c:v>
                </c:pt>
                <c:pt idx="20">
                  <c:v>41963.30248607602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E-4C1C-B636-CD1AD2A24456}"/>
            </c:ext>
          </c:extLst>
        </c:ser>
        <c:ser>
          <c:idx val="2"/>
          <c:order val="2"/>
          <c:tx>
            <c:v>Зарплата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'Пример 2 - Зарплата'!$C$9:$C$38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'Пример 2 - Зарплата'!$D$9:$D$38</c:f>
              <c:numCache>
                <c:formatCode>General</c:formatCode>
                <c:ptCount val="30"/>
                <c:pt idx="0">
                  <c:v>0.54800000000000004</c:v>
                </c:pt>
                <c:pt idx="1">
                  <c:v>6</c:v>
                </c:pt>
                <c:pt idx="2">
                  <c:v>58.7</c:v>
                </c:pt>
                <c:pt idx="3">
                  <c:v>220.4</c:v>
                </c:pt>
                <c:pt idx="4">
                  <c:v>472.4</c:v>
                </c:pt>
                <c:pt idx="5">
                  <c:v>790.2</c:v>
                </c:pt>
                <c:pt idx="6">
                  <c:v>950.2</c:v>
                </c:pt>
                <c:pt idx="7">
                  <c:v>1051</c:v>
                </c:pt>
                <c:pt idx="8">
                  <c:v>1523</c:v>
                </c:pt>
                <c:pt idx="9">
                  <c:v>2223</c:v>
                </c:pt>
                <c:pt idx="10">
                  <c:v>3240</c:v>
                </c:pt>
                <c:pt idx="11">
                  <c:v>4360</c:v>
                </c:pt>
                <c:pt idx="12">
                  <c:v>5499</c:v>
                </c:pt>
                <c:pt idx="13">
                  <c:v>6740</c:v>
                </c:pt>
                <c:pt idx="14">
                  <c:v>8555</c:v>
                </c:pt>
                <c:pt idx="15">
                  <c:v>10634</c:v>
                </c:pt>
                <c:pt idx="16">
                  <c:v>13593</c:v>
                </c:pt>
                <c:pt idx="17">
                  <c:v>17290</c:v>
                </c:pt>
                <c:pt idx="18">
                  <c:v>18638</c:v>
                </c:pt>
                <c:pt idx="19">
                  <c:v>20952</c:v>
                </c:pt>
                <c:pt idx="20">
                  <c:v>23369</c:v>
                </c:pt>
                <c:pt idx="21">
                  <c:v>26629</c:v>
                </c:pt>
                <c:pt idx="22">
                  <c:v>29792</c:v>
                </c:pt>
                <c:pt idx="23">
                  <c:v>32495</c:v>
                </c:pt>
                <c:pt idx="24">
                  <c:v>34030</c:v>
                </c:pt>
                <c:pt idx="25">
                  <c:v>36709</c:v>
                </c:pt>
                <c:pt idx="26">
                  <c:v>39167</c:v>
                </c:pt>
                <c:pt idx="27">
                  <c:v>43724</c:v>
                </c:pt>
                <c:pt idx="28">
                  <c:v>47867</c:v>
                </c:pt>
                <c:pt idx="29">
                  <c:v>51352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E-4C1C-B636-CD1AD2A2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601167"/>
        <c:axId val="956610735"/>
      </c:lineChart>
      <c:scatterChart>
        <c:scatterStyle val="lineMarker"/>
        <c:varyColors val="0"/>
        <c:ser>
          <c:idx val="1"/>
          <c:order val="1"/>
          <c:tx>
            <c:v>Старый тренд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'Пример 2 - Зарплата'!$C$9:$C$38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xVal>
          <c:yVal>
            <c:numRef>
              <c:f>'Пример 2 - Зарплата'!$E$9:$E$38</c:f>
              <c:numCache>
                <c:formatCode>General</c:formatCode>
                <c:ptCount val="30"/>
                <c:pt idx="0">
                  <c:v>-9834.6059527425095</c:v>
                </c:pt>
                <c:pt idx="1">
                  <c:v>-8048.4711789903231</c:v>
                </c:pt>
                <c:pt idx="2">
                  <c:v>-6262.3364052381366</c:v>
                </c:pt>
                <c:pt idx="3">
                  <c:v>-4476.2016314854845</c:v>
                </c:pt>
                <c:pt idx="4">
                  <c:v>-2690.0668577332981</c:v>
                </c:pt>
                <c:pt idx="5">
                  <c:v>-903.93208398064598</c:v>
                </c:pt>
                <c:pt idx="6">
                  <c:v>882.20268977154046</c:v>
                </c:pt>
                <c:pt idx="7">
                  <c:v>2668.3374635237269</c:v>
                </c:pt>
                <c:pt idx="8">
                  <c:v>4454.472237276379</c:v>
                </c:pt>
                <c:pt idx="9">
                  <c:v>6240.6070110285655</c:v>
                </c:pt>
                <c:pt idx="10">
                  <c:v>8026.7417847812176</c:v>
                </c:pt>
                <c:pt idx="11">
                  <c:v>9812.876558533404</c:v>
                </c:pt>
                <c:pt idx="12">
                  <c:v>11599.01133228559</c:v>
                </c:pt>
                <c:pt idx="13">
                  <c:v>13385.146106038243</c:v>
                </c:pt>
                <c:pt idx="14">
                  <c:v>15171.280879790429</c:v>
                </c:pt>
                <c:pt idx="15">
                  <c:v>16957.415653542615</c:v>
                </c:pt>
                <c:pt idx="16">
                  <c:v>18743.550427295268</c:v>
                </c:pt>
                <c:pt idx="17">
                  <c:v>20529.685201047454</c:v>
                </c:pt>
                <c:pt idx="18">
                  <c:v>22315.819974800106</c:v>
                </c:pt>
                <c:pt idx="19">
                  <c:v>24101.954748552293</c:v>
                </c:pt>
                <c:pt idx="20">
                  <c:v>25888.089522304479</c:v>
                </c:pt>
                <c:pt idx="21">
                  <c:v>27674.224296057131</c:v>
                </c:pt>
                <c:pt idx="22">
                  <c:v>29460.359069809318</c:v>
                </c:pt>
                <c:pt idx="23">
                  <c:v>31246.49384356197</c:v>
                </c:pt>
                <c:pt idx="24">
                  <c:v>33032.628617314156</c:v>
                </c:pt>
                <c:pt idx="25">
                  <c:v>34818.763391066343</c:v>
                </c:pt>
                <c:pt idx="26">
                  <c:v>36604.898164818995</c:v>
                </c:pt>
                <c:pt idx="27">
                  <c:v>38391.032938571181</c:v>
                </c:pt>
                <c:pt idx="28">
                  <c:v>40177.167712323833</c:v>
                </c:pt>
                <c:pt idx="29">
                  <c:v>41963.30248607602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FE-4C1C-B636-CD1AD2A2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47104"/>
        <c:axId val="291553344"/>
      </c:scatterChart>
      <c:catAx>
        <c:axId val="9566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610735"/>
        <c:crosses val="autoZero"/>
        <c:auto val="1"/>
        <c:lblAlgn val="ctr"/>
        <c:lblOffset val="100"/>
        <c:noMultiLvlLbl val="0"/>
      </c:catAx>
      <c:valAx>
        <c:axId val="9566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601167"/>
        <c:crosses val="autoZero"/>
        <c:crossBetween val="between"/>
      </c:valAx>
      <c:valAx>
        <c:axId val="291553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47104"/>
        <c:crosses val="max"/>
        <c:crossBetween val="midCat"/>
      </c:valAx>
      <c:valAx>
        <c:axId val="2915471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5334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заболеваемости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5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'Пример 4 - Заболеваемость'!$C$16:$C$46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'Пример 4 - Заболеваемость'!$D$16:$D$46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10</c:v>
                </c:pt>
                <c:pt idx="14">
                  <c:v>8</c:v>
                </c:pt>
                <c:pt idx="15">
                  <c:v>26</c:v>
                </c:pt>
                <c:pt idx="16">
                  <c:v>26</c:v>
                </c:pt>
                <c:pt idx="17">
                  <c:v>6</c:v>
                </c:pt>
                <c:pt idx="18">
                  <c:v>31</c:v>
                </c:pt>
                <c:pt idx="19">
                  <c:v>21</c:v>
                </c:pt>
                <c:pt idx="20">
                  <c:v>24</c:v>
                </c:pt>
                <c:pt idx="21">
                  <c:v>34</c:v>
                </c:pt>
                <c:pt idx="22">
                  <c:v>41</c:v>
                </c:pt>
                <c:pt idx="23">
                  <c:v>14</c:v>
                </c:pt>
                <c:pt idx="24">
                  <c:v>16</c:v>
                </c:pt>
                <c:pt idx="25">
                  <c:v>25</c:v>
                </c:pt>
                <c:pt idx="26">
                  <c:v>39</c:v>
                </c:pt>
                <c:pt idx="27">
                  <c:v>78</c:v>
                </c:pt>
                <c:pt idx="28">
                  <c:v>17</c:v>
                </c:pt>
                <c:pt idx="29">
                  <c:v>58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C-49E6-8965-BB91D9BB2B30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'Пример 4 - Заболеваемость'!$C$16:$C$46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'Пример 4 - Заболеваемость'!$J$16:$J$46</c:f>
              <c:numCache>
                <c:formatCode>General</c:formatCode>
                <c:ptCount val="31"/>
                <c:pt idx="0">
                  <c:v>-20.008405743368897</c:v>
                </c:pt>
                <c:pt idx="1">
                  <c:v>-18.746424176548622</c:v>
                </c:pt>
                <c:pt idx="2">
                  <c:v>-17.484442609728347</c:v>
                </c:pt>
                <c:pt idx="3">
                  <c:v>-16.222461042908069</c:v>
                </c:pt>
                <c:pt idx="4">
                  <c:v>-14.960479476087793</c:v>
                </c:pt>
                <c:pt idx="5">
                  <c:v>-13.698497909267516</c:v>
                </c:pt>
                <c:pt idx="6">
                  <c:v>-12.43651634244724</c:v>
                </c:pt>
                <c:pt idx="7">
                  <c:v>-11.174534775626963</c:v>
                </c:pt>
                <c:pt idx="8">
                  <c:v>-9.9125532088066866</c:v>
                </c:pt>
                <c:pt idx="9">
                  <c:v>-8.65057164198641</c:v>
                </c:pt>
                <c:pt idx="10">
                  <c:v>-7.3885900751661335</c:v>
                </c:pt>
                <c:pt idx="11">
                  <c:v>-6.126608508345857</c:v>
                </c:pt>
                <c:pt idx="12">
                  <c:v>-4.8646269415255823</c:v>
                </c:pt>
                <c:pt idx="13">
                  <c:v>-3.602645374705304</c:v>
                </c:pt>
                <c:pt idx="14">
                  <c:v>-2.3406638078850257</c:v>
                </c:pt>
                <c:pt idx="15">
                  <c:v>-1.078682241064751</c:v>
                </c:pt>
                <c:pt idx="16">
                  <c:v>0.18329932575552377</c:v>
                </c:pt>
                <c:pt idx="17">
                  <c:v>1.4452808925758021</c:v>
                </c:pt>
                <c:pt idx="18">
                  <c:v>2.7072624593960803</c:v>
                </c:pt>
                <c:pt idx="19">
                  <c:v>3.9692440262163551</c:v>
                </c:pt>
                <c:pt idx="20">
                  <c:v>5.2312255930366298</c:v>
                </c:pt>
                <c:pt idx="21">
                  <c:v>6.4932071598569081</c:v>
                </c:pt>
                <c:pt idx="22">
                  <c:v>7.7551887266771864</c:v>
                </c:pt>
                <c:pt idx="23">
                  <c:v>9.0171702934974611</c:v>
                </c:pt>
                <c:pt idx="24">
                  <c:v>10.279151860317736</c:v>
                </c:pt>
                <c:pt idx="25">
                  <c:v>11.541133427138011</c:v>
                </c:pt>
                <c:pt idx="26">
                  <c:v>12.803114993958292</c:v>
                </c:pt>
                <c:pt idx="27">
                  <c:v>14.065096560778567</c:v>
                </c:pt>
                <c:pt idx="28">
                  <c:v>15.327078127598842</c:v>
                </c:pt>
                <c:pt idx="29">
                  <c:v>16.589059694419124</c:v>
                </c:pt>
                <c:pt idx="30">
                  <c:v>17.851041261239398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C-49E6-8965-BB91D9BB2B30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'Пример 4 - Заболеваемость'!$C$16:$C$46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'Пример 4 - Заболеваемость'!$K$16:$K$46</c:f>
              <c:numCache>
                <c:formatCode>General</c:formatCode>
                <c:ptCount val="31"/>
                <c:pt idx="0">
                  <c:v>21.519465651202999</c:v>
                </c:pt>
                <c:pt idx="1">
                  <c:v>22.781447218023274</c:v>
                </c:pt>
                <c:pt idx="2">
                  <c:v>24.043428784843549</c:v>
                </c:pt>
                <c:pt idx="3">
                  <c:v>25.305410351663827</c:v>
                </c:pt>
                <c:pt idx="4">
                  <c:v>26.567391918484105</c:v>
                </c:pt>
                <c:pt idx="5">
                  <c:v>27.82937348530438</c:v>
                </c:pt>
                <c:pt idx="6">
                  <c:v>29.091355052124655</c:v>
                </c:pt>
                <c:pt idx="7">
                  <c:v>30.353336618944933</c:v>
                </c:pt>
                <c:pt idx="8">
                  <c:v>31.615318185765211</c:v>
                </c:pt>
                <c:pt idx="9">
                  <c:v>32.877299752585486</c:v>
                </c:pt>
                <c:pt idx="10">
                  <c:v>34.139281319405761</c:v>
                </c:pt>
                <c:pt idx="11">
                  <c:v>35.401262886226036</c:v>
                </c:pt>
                <c:pt idx="12">
                  <c:v>36.663244453046318</c:v>
                </c:pt>
                <c:pt idx="13">
                  <c:v>37.925226019866592</c:v>
                </c:pt>
                <c:pt idx="14">
                  <c:v>39.187207586686867</c:v>
                </c:pt>
                <c:pt idx="15">
                  <c:v>40.449189153507149</c:v>
                </c:pt>
                <c:pt idx="16">
                  <c:v>41.711170720327416</c:v>
                </c:pt>
                <c:pt idx="17">
                  <c:v>42.973152287147698</c:v>
                </c:pt>
                <c:pt idx="18">
                  <c:v>44.23513385396798</c:v>
                </c:pt>
                <c:pt idx="19">
                  <c:v>45.497115420788248</c:v>
                </c:pt>
                <c:pt idx="20">
                  <c:v>46.75909698760853</c:v>
                </c:pt>
                <c:pt idx="21">
                  <c:v>48.021078554428804</c:v>
                </c:pt>
                <c:pt idx="22">
                  <c:v>49.283060121249079</c:v>
                </c:pt>
                <c:pt idx="23">
                  <c:v>50.545041688069361</c:v>
                </c:pt>
                <c:pt idx="24">
                  <c:v>51.807023254889629</c:v>
                </c:pt>
                <c:pt idx="25">
                  <c:v>53.06900482170991</c:v>
                </c:pt>
                <c:pt idx="26">
                  <c:v>54.330986388530192</c:v>
                </c:pt>
                <c:pt idx="27">
                  <c:v>55.59296795535046</c:v>
                </c:pt>
                <c:pt idx="28">
                  <c:v>56.854949522170742</c:v>
                </c:pt>
                <c:pt idx="29">
                  <c:v>58.116931088991024</c:v>
                </c:pt>
                <c:pt idx="30">
                  <c:v>59.378912655811291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C-49E6-8965-BB91D9BB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387200"/>
        <c:axId val="1584414656"/>
      </c:lineChart>
      <c:dateAx>
        <c:axId val="1584387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414656"/>
        <c:crosses val="autoZero"/>
        <c:auto val="1"/>
        <c:lblOffset val="100"/>
        <c:baseTimeUnit val="days"/>
      </c:dateAx>
      <c:valAx>
        <c:axId val="1584414656"/>
        <c:scaling>
          <c:orientation val="minMax"/>
          <c:max val="10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3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на 10 дней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gradFill flip="none"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path path="rect">
                    <a:fillToRect l="100000" t="100000"/>
                  </a:path>
                  <a:tileRect r="-100000" b="-100000"/>
                </a:gradFill>
                <a:round/>
              </a:ln>
              <a:effectLst/>
            </c:spPr>
          </c:errBars>
          <c:cat>
            <c:numRef>
              <c:f>'Пример 4 - Заболеваемость'!$B$56:$B$65</c:f>
              <c:numCache>
                <c:formatCode>m/d/yyyy</c:formatCode>
                <c:ptCount val="10"/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</c:numCache>
            </c:numRef>
          </c:cat>
          <c:val>
            <c:numRef>
              <c:f>'Пример 4 - Заболеваемость'!$C$57:$C$66</c:f>
              <c:numCache>
                <c:formatCode>0</c:formatCode>
                <c:ptCount val="10"/>
                <c:pt idx="0">
                  <c:v>39.876958525345621</c:v>
                </c:pt>
                <c:pt idx="1">
                  <c:v>41.138940092165896</c:v>
                </c:pt>
                <c:pt idx="2">
                  <c:v>42.400921658986171</c:v>
                </c:pt>
                <c:pt idx="3">
                  <c:v>43.662903225806453</c:v>
                </c:pt>
                <c:pt idx="4">
                  <c:v>44.924884792626727</c:v>
                </c:pt>
                <c:pt idx="5">
                  <c:v>46.186866359447002</c:v>
                </c:pt>
                <c:pt idx="6">
                  <c:v>47.448847926267284</c:v>
                </c:pt>
                <c:pt idx="7">
                  <c:v>48.710829493087559</c:v>
                </c:pt>
                <c:pt idx="8">
                  <c:v>49.972811059907833</c:v>
                </c:pt>
                <c:pt idx="9">
                  <c:v>51.234792626728108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1-43E9-AF45-B14714C3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024560"/>
        <c:axId val="1597029968"/>
      </c:lineChart>
      <c:dateAx>
        <c:axId val="1597024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029968"/>
        <c:crosses val="autoZero"/>
        <c:auto val="1"/>
        <c:lblOffset val="100"/>
        <c:baseTimeUnit val="days"/>
      </c:dateAx>
      <c:valAx>
        <c:axId val="1597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0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Розничный</a:t>
            </a:r>
            <a:r>
              <a:rPr lang="ru-RU" baseline="0"/>
              <a:t> оборот продажи алкоголя по г.Москва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'Собственный пример'!$B$3:$B$25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'Собственный пример'!$C$3:$C$25</c:f>
              <c:numCache>
                <c:formatCode>0.0</c:formatCode>
                <c:ptCount val="23"/>
                <c:pt idx="0">
                  <c:v>682438.66099999996</c:v>
                </c:pt>
                <c:pt idx="1">
                  <c:v>886389.78399999999</c:v>
                </c:pt>
                <c:pt idx="2">
                  <c:v>1034742.855</c:v>
                </c:pt>
                <c:pt idx="3">
                  <c:v>1178970.327</c:v>
                </c:pt>
                <c:pt idx="4">
                  <c:v>1370135.1159999999</c:v>
                </c:pt>
                <c:pt idx="5">
                  <c:v>1586083.7</c:v>
                </c:pt>
                <c:pt idx="6">
                  <c:v>1817770.8</c:v>
                </c:pt>
                <c:pt idx="7">
                  <c:v>2040280.4</c:v>
                </c:pt>
                <c:pt idx="8">
                  <c:v>2365582.5</c:v>
                </c:pt>
                <c:pt idx="9">
                  <c:v>2527566.4</c:v>
                </c:pt>
                <c:pt idx="10">
                  <c:v>2882416.9</c:v>
                </c:pt>
                <c:pt idx="11">
                  <c:v>3322047</c:v>
                </c:pt>
                <c:pt idx="12">
                  <c:v>3639715.1</c:v>
                </c:pt>
                <c:pt idx="13">
                  <c:v>4016986.9</c:v>
                </c:pt>
                <c:pt idx="14">
                  <c:v>4436898.4000000004</c:v>
                </c:pt>
                <c:pt idx="15">
                  <c:v>4310106.7</c:v>
                </c:pt>
                <c:pt idx="16">
                  <c:v>4282410.0999999996</c:v>
                </c:pt>
                <c:pt idx="17">
                  <c:v>4521886.0999999996</c:v>
                </c:pt>
                <c:pt idx="18">
                  <c:v>4798454</c:v>
                </c:pt>
                <c:pt idx="19">
                  <c:v>5101996.0999999996</c:v>
                </c:pt>
                <c:pt idx="20">
                  <c:v>5176492.0999999996</c:v>
                </c:pt>
                <c:pt idx="21">
                  <c:v>6038796.7000000002</c:v>
                </c:pt>
                <c:pt idx="22">
                  <c:v>5948357.5999999996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0-44FF-B19B-304BA1DFC7E0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'Собственный пример'!$B$3:$B$25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'Собственный пример'!$I$3:$I$25</c:f>
              <c:numCache>
                <c:formatCode>General</c:formatCode>
                <c:ptCount val="23"/>
                <c:pt idx="0">
                  <c:v>486862.33593478391</c:v>
                </c:pt>
                <c:pt idx="1">
                  <c:v>734959.92690909212</c:v>
                </c:pt>
                <c:pt idx="2">
                  <c:v>983057.51788340032</c:v>
                </c:pt>
                <c:pt idx="3">
                  <c:v>1231155.1088577085</c:v>
                </c:pt>
                <c:pt idx="4">
                  <c:v>1479252.6998320166</c:v>
                </c:pt>
                <c:pt idx="5">
                  <c:v>1727350.2908063249</c:v>
                </c:pt>
                <c:pt idx="6">
                  <c:v>1975447.8817806332</c:v>
                </c:pt>
                <c:pt idx="7">
                  <c:v>2223545.4727549413</c:v>
                </c:pt>
                <c:pt idx="8">
                  <c:v>2471643.0637292494</c:v>
                </c:pt>
                <c:pt idx="9">
                  <c:v>2719740.6547035575</c:v>
                </c:pt>
                <c:pt idx="10">
                  <c:v>2967838.245677866</c:v>
                </c:pt>
                <c:pt idx="11">
                  <c:v>3215935.8366521741</c:v>
                </c:pt>
                <c:pt idx="12">
                  <c:v>3464033.4276264822</c:v>
                </c:pt>
                <c:pt idx="13">
                  <c:v>3712131.0186007908</c:v>
                </c:pt>
                <c:pt idx="14">
                  <c:v>3960228.6095750988</c:v>
                </c:pt>
                <c:pt idx="15">
                  <c:v>4208326.2005494069</c:v>
                </c:pt>
                <c:pt idx="16">
                  <c:v>4456423.7915237155</c:v>
                </c:pt>
                <c:pt idx="17">
                  <c:v>4704521.3824980231</c:v>
                </c:pt>
                <c:pt idx="18">
                  <c:v>4952618.9734723317</c:v>
                </c:pt>
                <c:pt idx="19">
                  <c:v>5200716.5644466393</c:v>
                </c:pt>
                <c:pt idx="20">
                  <c:v>5448814.1554209478</c:v>
                </c:pt>
                <c:pt idx="21">
                  <c:v>5696911.7463952564</c:v>
                </c:pt>
                <c:pt idx="22">
                  <c:v>5945009.337369564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0-44FF-B19B-304BA1DFC7E0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'Собственный пример'!$B$3:$B$25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'Собственный пример'!$L$3:$L$25</c:f>
              <c:numCache>
                <c:formatCode>General</c:formatCode>
                <c:ptCount val="23"/>
                <c:pt idx="0">
                  <c:v>-2054786.6749030822</c:v>
                </c:pt>
                <c:pt idx="1">
                  <c:v>-1806689.0839287739</c:v>
                </c:pt>
                <c:pt idx="2">
                  <c:v>-1558591.4929544656</c:v>
                </c:pt>
                <c:pt idx="3">
                  <c:v>-1310493.9019801575</c:v>
                </c:pt>
                <c:pt idx="4">
                  <c:v>-1062396.3110058494</c:v>
                </c:pt>
                <c:pt idx="5">
                  <c:v>-814298.72003154107</c:v>
                </c:pt>
                <c:pt idx="6">
                  <c:v>-566201.12905723276</c:v>
                </c:pt>
                <c:pt idx="7">
                  <c:v>-318103.53808292467</c:v>
                </c:pt>
                <c:pt idx="8">
                  <c:v>-70005.947108616587</c:v>
                </c:pt>
                <c:pt idx="9">
                  <c:v>178091.6438656915</c:v>
                </c:pt>
                <c:pt idx="10">
                  <c:v>426189.23484000005</c:v>
                </c:pt>
                <c:pt idx="11">
                  <c:v>674286.82581430813</c:v>
                </c:pt>
                <c:pt idx="12">
                  <c:v>922384.41678861622</c:v>
                </c:pt>
                <c:pt idx="13">
                  <c:v>1170482.0077629248</c:v>
                </c:pt>
                <c:pt idx="14">
                  <c:v>1418579.5987372329</c:v>
                </c:pt>
                <c:pt idx="15">
                  <c:v>1666677.1897115409</c:v>
                </c:pt>
                <c:pt idx="16">
                  <c:v>1914774.7806858495</c:v>
                </c:pt>
                <c:pt idx="17">
                  <c:v>2162872.3716601571</c:v>
                </c:pt>
                <c:pt idx="18">
                  <c:v>2410969.9626344657</c:v>
                </c:pt>
                <c:pt idx="19">
                  <c:v>2659067.5536087733</c:v>
                </c:pt>
                <c:pt idx="20">
                  <c:v>2907165.1445830818</c:v>
                </c:pt>
                <c:pt idx="21">
                  <c:v>3155262.7355573904</c:v>
                </c:pt>
                <c:pt idx="22">
                  <c:v>3403360.326531698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0-44FF-B19B-304BA1DFC7E0}"/>
            </c:ext>
          </c:extLst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'Собственный пример'!$B$3:$B$25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'Собственный пример'!$M$3:$M$25</c:f>
              <c:numCache>
                <c:formatCode>General</c:formatCode>
                <c:ptCount val="23"/>
                <c:pt idx="0">
                  <c:v>3028511.3467726498</c:v>
                </c:pt>
                <c:pt idx="1">
                  <c:v>3276608.9377469579</c:v>
                </c:pt>
                <c:pt idx="2">
                  <c:v>3524706.5287212664</c:v>
                </c:pt>
                <c:pt idx="3">
                  <c:v>3772804.1196955745</c:v>
                </c:pt>
                <c:pt idx="4">
                  <c:v>4020901.7106698826</c:v>
                </c:pt>
                <c:pt idx="5">
                  <c:v>4268999.3016441911</c:v>
                </c:pt>
                <c:pt idx="6">
                  <c:v>4517096.8926184997</c:v>
                </c:pt>
                <c:pt idx="7">
                  <c:v>4765194.4835928073</c:v>
                </c:pt>
                <c:pt idx="8">
                  <c:v>5013292.0745671149</c:v>
                </c:pt>
                <c:pt idx="9">
                  <c:v>5261389.6655414235</c:v>
                </c:pt>
                <c:pt idx="10">
                  <c:v>5509487.256515732</c:v>
                </c:pt>
                <c:pt idx="11">
                  <c:v>5757584.8474900406</c:v>
                </c:pt>
                <c:pt idx="12">
                  <c:v>6005682.4384643482</c:v>
                </c:pt>
                <c:pt idx="13">
                  <c:v>6253780.0294386568</c:v>
                </c:pt>
                <c:pt idx="14">
                  <c:v>6501877.6204129644</c:v>
                </c:pt>
                <c:pt idx="15">
                  <c:v>6749975.2113872729</c:v>
                </c:pt>
                <c:pt idx="16">
                  <c:v>6998072.8023615815</c:v>
                </c:pt>
                <c:pt idx="17">
                  <c:v>7246170.3933358891</c:v>
                </c:pt>
                <c:pt idx="18">
                  <c:v>7494267.9843101976</c:v>
                </c:pt>
                <c:pt idx="19">
                  <c:v>7742365.5752845053</c:v>
                </c:pt>
                <c:pt idx="20">
                  <c:v>7990463.1662588138</c:v>
                </c:pt>
                <c:pt idx="21">
                  <c:v>8238560.7572331224</c:v>
                </c:pt>
                <c:pt idx="22">
                  <c:v>8486658.3482074291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0-44FF-B19B-304BA1DF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83504"/>
        <c:axId val="1255694320"/>
      </c:lineChart>
      <c:catAx>
        <c:axId val="12556835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694320"/>
        <c:crosses val="autoZero"/>
        <c:auto val="1"/>
        <c:lblAlgn val="ctr"/>
        <c:lblOffset val="100"/>
        <c:noMultiLvlLbl val="1"/>
      </c:catAx>
      <c:valAx>
        <c:axId val="1255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6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оборота на 10 лет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'Собственный пример'!$F$35:$F$45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'Собственный пример'!$I$35:$I$45</c:f>
              <c:numCache>
                <c:formatCode>General</c:formatCode>
                <c:ptCount val="11"/>
                <c:pt idx="0">
                  <c:v>6193106.9283438725</c:v>
                </c:pt>
                <c:pt idx="1">
                  <c:v>6441204.5193181811</c:v>
                </c:pt>
                <c:pt idx="2">
                  <c:v>6689302.1102924887</c:v>
                </c:pt>
                <c:pt idx="3">
                  <c:v>6937399.7012667973</c:v>
                </c:pt>
                <c:pt idx="4">
                  <c:v>7185497.2922411058</c:v>
                </c:pt>
                <c:pt idx="5">
                  <c:v>7433594.8832154134</c:v>
                </c:pt>
                <c:pt idx="6">
                  <c:v>7681692.474189722</c:v>
                </c:pt>
                <c:pt idx="7">
                  <c:v>7929790.0651640296</c:v>
                </c:pt>
                <c:pt idx="8">
                  <c:v>8177887.6561383381</c:v>
                </c:pt>
                <c:pt idx="9">
                  <c:v>8425985.2471126467</c:v>
                </c:pt>
                <c:pt idx="10">
                  <c:v>8674082.8380869552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5-43C0-A8E0-8FF1A8C06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99056"/>
        <c:axId val="1541513616"/>
      </c:lineChart>
      <c:catAx>
        <c:axId val="154149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513616"/>
        <c:crosses val="autoZero"/>
        <c:auto val="1"/>
        <c:lblAlgn val="ctr"/>
        <c:lblOffset val="100"/>
        <c:noMultiLvlLbl val="1"/>
      </c:catAx>
      <c:valAx>
        <c:axId val="15415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4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0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chart" Target="../charts/chart5.xml"/><Relationship Id="rId5" Type="http://schemas.openxmlformats.org/officeDocument/2006/relationships/image" Target="../media/image13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6</xdr:row>
      <xdr:rowOff>6350</xdr:rowOff>
    </xdr:from>
    <xdr:to>
      <xdr:col>9</xdr:col>
      <xdr:colOff>0</xdr:colOff>
      <xdr:row>7</xdr:row>
      <xdr:rowOff>63500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E8E0247-D743-41C0-81FA-BEB10DD2E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3550" y="1130300"/>
          <a:ext cx="24574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10</xdr:col>
      <xdr:colOff>457200</xdr:colOff>
      <xdr:row>9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B41B11C-0229-483F-B8FF-98F6E5139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1504950"/>
          <a:ext cx="35052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50</xdr:row>
      <xdr:rowOff>0</xdr:rowOff>
    </xdr:from>
    <xdr:to>
      <xdr:col>8</xdr:col>
      <xdr:colOff>57150</xdr:colOff>
      <xdr:row>51</xdr:row>
      <xdr:rowOff>50800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B29B9D3-72C6-4156-86DB-CF95E26C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9486900"/>
          <a:ext cx="1276350" cy="26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50</xdr:row>
      <xdr:rowOff>0</xdr:rowOff>
    </xdr:from>
    <xdr:to>
      <xdr:col>11</xdr:col>
      <xdr:colOff>63500</xdr:colOff>
      <xdr:row>52</xdr:row>
      <xdr:rowOff>38100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C649F92-EBF1-4A4E-A0CF-2E387C602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9486900"/>
          <a:ext cx="12827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13</xdr:col>
      <xdr:colOff>406400</xdr:colOff>
      <xdr:row>51</xdr:row>
      <xdr:rowOff>12700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060B9F6-4D0F-426E-AF1A-3F12CB904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9800" y="9486900"/>
          <a:ext cx="10160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22225</xdr:colOff>
      <xdr:row>61</xdr:row>
      <xdr:rowOff>31750</xdr:rowOff>
    </xdr:from>
    <xdr:to>
      <xdr:col>15</xdr:col>
      <xdr:colOff>98425</xdr:colOff>
      <xdr:row>75</xdr:row>
      <xdr:rowOff>107950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EE39B51-CF0A-473A-9FD5-5900E4953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99</xdr:row>
      <xdr:rowOff>0</xdr:rowOff>
    </xdr:from>
    <xdr:to>
      <xdr:col>9</xdr:col>
      <xdr:colOff>25400</xdr:colOff>
      <xdr:row>100</xdr:row>
      <xdr:rowOff>63500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31413200-B735-405E-9D08-7EDEAE418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18840450"/>
          <a:ext cx="1244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219075</xdr:colOff>
      <xdr:row>103</xdr:row>
      <xdr:rowOff>82550</xdr:rowOff>
    </xdr:from>
    <xdr:to>
      <xdr:col>17</xdr:col>
      <xdr:colOff>295275</xdr:colOff>
      <xdr:row>117</xdr:row>
      <xdr:rowOff>158750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D7E936F-B0CD-47AE-9A60-26B8CA2D8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369208</xdr:colOff>
      <xdr:row>188</xdr:row>
      <xdr:rowOff>131536</xdr:rowOff>
    </xdr:from>
    <xdr:to>
      <xdr:col>8</xdr:col>
      <xdr:colOff>326571</xdr:colOff>
      <xdr:row>190</xdr:row>
      <xdr:rowOff>26307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C200BBDA-8F5C-4A8B-BA33-86F12B19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779" y="35845750"/>
          <a:ext cx="1272721" cy="25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403678</xdr:colOff>
      <xdr:row>188</xdr:row>
      <xdr:rowOff>109765</xdr:rowOff>
    </xdr:from>
    <xdr:to>
      <xdr:col>10</xdr:col>
      <xdr:colOff>127000</xdr:colOff>
      <xdr:row>190</xdr:row>
      <xdr:rowOff>60317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B74A3D0-D5A1-4C3D-8905-1E4B7C388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7607" y="35823979"/>
          <a:ext cx="938893" cy="313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457200</xdr:colOff>
      <xdr:row>190</xdr:row>
      <xdr:rowOff>104322</xdr:rowOff>
    </xdr:from>
    <xdr:to>
      <xdr:col>8</xdr:col>
      <xdr:colOff>156028</xdr:colOff>
      <xdr:row>191</xdr:row>
      <xdr:rowOff>142422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A970501-947E-44FC-AA34-0DB2C0572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5771" y="36181393"/>
          <a:ext cx="1014186" cy="219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112032</xdr:colOff>
      <xdr:row>152</xdr:row>
      <xdr:rowOff>89807</xdr:rowOff>
    </xdr:from>
    <xdr:to>
      <xdr:col>16</xdr:col>
      <xdr:colOff>353332</xdr:colOff>
      <xdr:row>166</xdr:row>
      <xdr:rowOff>166007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A27A52B-F1F2-41D6-A372-EF2AE3322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105228</xdr:colOff>
      <xdr:row>237</xdr:row>
      <xdr:rowOff>54427</xdr:rowOff>
    </xdr:from>
    <xdr:to>
      <xdr:col>3</xdr:col>
      <xdr:colOff>1387928</xdr:colOff>
      <xdr:row>239</xdr:row>
      <xdr:rowOff>117929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3F931294-57A7-4A9D-9FDD-2CA714F5A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8871" y="45012427"/>
          <a:ext cx="1282700" cy="426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369208</xdr:colOff>
      <xdr:row>233</xdr:row>
      <xdr:rowOff>131536</xdr:rowOff>
    </xdr:from>
    <xdr:to>
      <xdr:col>8</xdr:col>
      <xdr:colOff>326571</xdr:colOff>
      <xdr:row>235</xdr:row>
      <xdr:rowOff>26307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A5C42C0A-0A86-4E51-841C-A41A8A47C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779" y="35845750"/>
          <a:ext cx="1272721" cy="25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403678</xdr:colOff>
      <xdr:row>233</xdr:row>
      <xdr:rowOff>109765</xdr:rowOff>
    </xdr:from>
    <xdr:to>
      <xdr:col>10</xdr:col>
      <xdr:colOff>127000</xdr:colOff>
      <xdr:row>235</xdr:row>
      <xdr:rowOff>60317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AAB732C1-AA7D-45EB-B7A9-A24A78EF7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7607" y="35823979"/>
          <a:ext cx="938893" cy="313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457200</xdr:colOff>
      <xdr:row>235</xdr:row>
      <xdr:rowOff>104322</xdr:rowOff>
    </xdr:from>
    <xdr:to>
      <xdr:col>8</xdr:col>
      <xdr:colOff>156028</xdr:colOff>
      <xdr:row>236</xdr:row>
      <xdr:rowOff>142422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F0043C6-E0CB-4D4C-B8E2-F71DF8A7D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5771" y="36181393"/>
          <a:ext cx="1014186" cy="219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90714</xdr:colOff>
      <xdr:row>196</xdr:row>
      <xdr:rowOff>36286</xdr:rowOff>
    </xdr:from>
    <xdr:to>
      <xdr:col>7</xdr:col>
      <xdr:colOff>435428</xdr:colOff>
      <xdr:row>196</xdr:row>
      <xdr:rowOff>201437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6227D577-CEC8-4C61-9BB6-659C69700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857" y="37211000"/>
          <a:ext cx="344714" cy="165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18143</xdr:colOff>
      <xdr:row>196</xdr:row>
      <xdr:rowOff>36285</xdr:rowOff>
    </xdr:from>
    <xdr:to>
      <xdr:col>8</xdr:col>
      <xdr:colOff>561768</xdr:colOff>
      <xdr:row>197</xdr:row>
      <xdr:rowOff>-1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C9FC431E-A521-4A8D-A1C5-906CD2FC0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2072" y="37210999"/>
          <a:ext cx="543625" cy="181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244</xdr:row>
      <xdr:rowOff>0</xdr:rowOff>
    </xdr:from>
    <xdr:to>
      <xdr:col>2</xdr:col>
      <xdr:colOff>393700</xdr:colOff>
      <xdr:row>245</xdr:row>
      <xdr:rowOff>63500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BB0BBB00-45C6-43FD-8DED-0BA845BD8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29600"/>
          <a:ext cx="12890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140607</xdr:colOff>
      <xdr:row>243</xdr:row>
      <xdr:rowOff>166007</xdr:rowOff>
    </xdr:from>
    <xdr:to>
      <xdr:col>21</xdr:col>
      <xdr:colOff>417285</xdr:colOff>
      <xdr:row>273</xdr:row>
      <xdr:rowOff>163285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125B7538-A219-4FD7-B7D2-6CC62391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44451</xdr:colOff>
      <xdr:row>3</xdr:row>
      <xdr:rowOff>139700</xdr:rowOff>
    </xdr:from>
    <xdr:to>
      <xdr:col>4</xdr:col>
      <xdr:colOff>438150</xdr:colOff>
      <xdr:row>6</xdr:row>
      <xdr:rowOff>44739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DA6ED41-5181-413A-A646-5094F93A1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651" y="692150"/>
          <a:ext cx="2654299" cy="457489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6</xdr:col>
      <xdr:colOff>355600</xdr:colOff>
      <xdr:row>4</xdr:row>
      <xdr:rowOff>178741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F67F4F2-B91A-46FF-9ED9-4D3CC5587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400" y="736600"/>
          <a:ext cx="965200" cy="178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8</xdr:col>
      <xdr:colOff>409015</xdr:colOff>
      <xdr:row>5</xdr:row>
      <xdr:rowOff>158750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5445C67-A9C8-459A-ADB5-6D97F1EB2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736600"/>
          <a:ext cx="101861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6350</xdr:colOff>
      <xdr:row>44</xdr:row>
      <xdr:rowOff>171450</xdr:rowOff>
    </xdr:from>
    <xdr:to>
      <xdr:col>2</xdr:col>
      <xdr:colOff>1022350</xdr:colOff>
      <xdr:row>46</xdr:row>
      <xdr:rowOff>25400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3920509-44D5-460B-A423-DC87B1BC6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550" y="8502650"/>
          <a:ext cx="10160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1018615</xdr:colOff>
      <xdr:row>44</xdr:row>
      <xdr:rowOff>158750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00F0375-ADB9-41DF-903C-580EB58B7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47050"/>
          <a:ext cx="101861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330200</xdr:colOff>
      <xdr:row>47</xdr:row>
      <xdr:rowOff>171450</xdr:rowOff>
    </xdr:from>
    <xdr:to>
      <xdr:col>7</xdr:col>
      <xdr:colOff>533400</xdr:colOff>
      <xdr:row>48</xdr:row>
      <xdr:rowOff>172508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C872959-3A45-41B4-8E10-846418874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5250" y="9055100"/>
          <a:ext cx="920750" cy="18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6350</xdr:colOff>
      <xdr:row>82</xdr:row>
      <xdr:rowOff>171450</xdr:rowOff>
    </xdr:from>
    <xdr:to>
      <xdr:col>2</xdr:col>
      <xdr:colOff>1022350</xdr:colOff>
      <xdr:row>84</xdr:row>
      <xdr:rowOff>25400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5F28828-FF5A-4D1D-9DD3-C480515FD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550" y="8502650"/>
          <a:ext cx="10160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2</xdr:col>
      <xdr:colOff>1018615</xdr:colOff>
      <xdr:row>82</xdr:row>
      <xdr:rowOff>158750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B615888F-94CF-484E-BFFD-1B1520642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47050"/>
          <a:ext cx="101861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218701</xdr:colOff>
      <xdr:row>79</xdr:row>
      <xdr:rowOff>84418</xdr:rowOff>
    </xdr:from>
    <xdr:to>
      <xdr:col>11</xdr:col>
      <xdr:colOff>133911</xdr:colOff>
      <xdr:row>94</xdr:row>
      <xdr:rowOff>82178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4EA5AFF-C391-4536-8113-68C30BA0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</xdr:col>
      <xdr:colOff>142875</xdr:colOff>
      <xdr:row>32</xdr:row>
      <xdr:rowOff>177800</xdr:rowOff>
    </xdr:to>
    <xdr:pic>
      <xdr:nvPicPr>
        <xdr:cNvPr id="2" name="Рисунок 1" descr="Изображение выглядит как стол&#10;&#10;Автоматически созданное описание">
          <a:extLst>
            <a:ext uri="{FF2B5EF4-FFF2-40B4-BE49-F238E27FC236}">
              <a16:creationId xmlns:a16="http://schemas.microsoft.com/office/drawing/2014/main" id="{6A6270AF-17C2-40A2-9D8E-A149CCB8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36600"/>
          <a:ext cx="752475" cy="533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165100</xdr:colOff>
      <xdr:row>3</xdr:row>
      <xdr:rowOff>152400</xdr:rowOff>
    </xdr:from>
    <xdr:to>
      <xdr:col>4</xdr:col>
      <xdr:colOff>436562</xdr:colOff>
      <xdr:row>13</xdr:row>
      <xdr:rowOff>67945</xdr:rowOff>
    </xdr:to>
    <xdr:pic>
      <xdr:nvPicPr>
        <xdr:cNvPr id="2" name="Рисунок 1" descr="Изображение выглядит как стол&#10;&#10;Автоматически созданное описание">
          <a:extLst>
            <a:ext uri="{FF2B5EF4-FFF2-40B4-BE49-F238E27FC236}">
              <a16:creationId xmlns:a16="http://schemas.microsoft.com/office/drawing/2014/main" id="{498E0C05-952C-4B13-B79B-91EA8D5BF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704850"/>
          <a:ext cx="2133600" cy="1757045"/>
        </a:xfrm>
        <a:prstGeom prst="rect">
          <a:avLst/>
        </a:prstGeom>
      </xdr:spPr>
    </xdr:pic>
    <xdr:clientData/>
  </xdr:twoCellAnchor>
  <xdr:twoCellAnchor>
    <xdr:from>
      <xdr:col>11</xdr:col>
      <xdr:colOff>238125</xdr:colOff>
      <xdr:row>15</xdr:row>
      <xdr:rowOff>178592</xdr:rowOff>
    </xdr:from>
    <xdr:to>
      <xdr:col>24</xdr:col>
      <xdr:colOff>123825</xdr:colOff>
      <xdr:row>42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DB679E4-3E2D-416A-89D4-9D9EAC69E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169068</xdr:colOff>
      <xdr:row>51</xdr:row>
      <xdr:rowOff>40481</xdr:rowOff>
    </xdr:from>
    <xdr:to>
      <xdr:col>13</xdr:col>
      <xdr:colOff>342900</xdr:colOff>
      <xdr:row>69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0E69134-9771-4B99-9124-4BFAE78A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258874</xdr:colOff>
      <xdr:row>3</xdr:row>
      <xdr:rowOff>24152</xdr:rowOff>
    </xdr:from>
    <xdr:to>
      <xdr:col>22</xdr:col>
      <xdr:colOff>601436</xdr:colOff>
      <xdr:row>23</xdr:row>
      <xdr:rowOff>78921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9369CE-DBBD-49DC-AD4A-81B4E974D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550067</xdr:colOff>
      <xdr:row>30</xdr:row>
      <xdr:rowOff>111919</xdr:rowOff>
    </xdr:from>
    <xdr:to>
      <xdr:col>18</xdr:col>
      <xdr:colOff>588167</xdr:colOff>
      <xdr:row>45</xdr:row>
      <xdr:rowOff>140494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B0E545-B3B8-4B1A-9CDB-83F978EE4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35D9-040E-4A12-BE8F-1DA7B7AD6A4A}">
  <dimension ref="B2:W255"/>
  <sheetViews>
    <sheetView topLeftCell="A176" zoomScale="96" zoomScaleNormal="96" workbookViewId="0">
      <selection activeCell="M175" sqref="M175"/>
    </sheetView>
  </sheetViews>
  <sheetFormatPr defaultRowHeight="15" x14ac:dyDescent="0.25"/>
  <cols>
    <col min="2" max="2" width="12.85546875" customWidth="1"/>
    <col min="4" max="4" width="22.42578125" customWidth="1"/>
    <col min="7" max="7" width="10.140625" customWidth="1"/>
    <col min="12" max="12" width="12" customWidth="1"/>
    <col min="14" max="14" width="12.140625" customWidth="1"/>
    <col min="15" max="15" width="15.140625" customWidth="1"/>
  </cols>
  <sheetData>
    <row r="2" spans="2:18" x14ac:dyDescent="0.25">
      <c r="B2" s="36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2:18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2:18" ht="15.75" thickBot="1" x14ac:dyDescent="0.3">
      <c r="B4" s="8"/>
      <c r="C4" s="7" t="s">
        <v>4</v>
      </c>
      <c r="D4" s="7"/>
    </row>
    <row r="5" spans="2:18" ht="15.75" thickBot="1" x14ac:dyDescent="0.3">
      <c r="B5" s="1" t="s">
        <v>1</v>
      </c>
      <c r="C5" s="2" t="s">
        <v>2</v>
      </c>
      <c r="D5" s="2" t="s">
        <v>3</v>
      </c>
    </row>
    <row r="6" spans="2:18" ht="15.75" thickBot="1" x14ac:dyDescent="0.3">
      <c r="B6" s="3">
        <v>44158</v>
      </c>
      <c r="C6" s="4">
        <v>1</v>
      </c>
      <c r="D6" s="4">
        <v>3025</v>
      </c>
      <c r="F6" t="s">
        <v>5</v>
      </c>
    </row>
    <row r="7" spans="2:18" ht="15.75" thickBot="1" x14ac:dyDescent="0.3">
      <c r="B7" s="3">
        <v>44165</v>
      </c>
      <c r="C7" s="4">
        <v>2</v>
      </c>
      <c r="D7" s="4">
        <v>3556</v>
      </c>
    </row>
    <row r="8" spans="2:18" ht="15.75" thickBot="1" x14ac:dyDescent="0.3">
      <c r="B8" s="3">
        <v>44172</v>
      </c>
      <c r="C8" s="4">
        <v>3</v>
      </c>
      <c r="D8" s="4">
        <v>3164.5</v>
      </c>
    </row>
    <row r="9" spans="2:18" ht="15.75" thickBot="1" x14ac:dyDescent="0.3">
      <c r="B9" s="3">
        <v>44179</v>
      </c>
      <c r="C9" s="4">
        <v>4</v>
      </c>
      <c r="D9" s="4">
        <v>3264.5</v>
      </c>
    </row>
    <row r="10" spans="2:18" ht="15.75" thickBot="1" x14ac:dyDescent="0.3">
      <c r="B10" s="3">
        <v>44186</v>
      </c>
      <c r="C10" s="4">
        <v>5</v>
      </c>
      <c r="D10" s="4">
        <v>3150.5</v>
      </c>
    </row>
    <row r="11" spans="2:18" ht="15.75" thickBot="1" x14ac:dyDescent="0.3">
      <c r="B11" s="3">
        <v>44193</v>
      </c>
      <c r="C11" s="4">
        <v>6</v>
      </c>
      <c r="D11" s="4">
        <v>3289.5</v>
      </c>
    </row>
    <row r="12" spans="2:18" ht="15.75" thickBot="1" x14ac:dyDescent="0.3">
      <c r="B12" s="3">
        <v>44200</v>
      </c>
      <c r="C12" s="4">
        <v>7</v>
      </c>
      <c r="D12" s="4">
        <v>3376.5</v>
      </c>
    </row>
    <row r="13" spans="2:18" ht="15.75" thickBot="1" x14ac:dyDescent="0.3">
      <c r="B13" s="3">
        <v>44207</v>
      </c>
      <c r="C13" s="4">
        <v>8</v>
      </c>
      <c r="D13" s="4">
        <v>3805.5</v>
      </c>
    </row>
    <row r="14" spans="2:18" ht="15.75" thickBot="1" x14ac:dyDescent="0.3">
      <c r="B14" s="3">
        <v>44214</v>
      </c>
      <c r="C14" s="4">
        <v>9</v>
      </c>
      <c r="D14" s="4">
        <v>3980</v>
      </c>
    </row>
    <row r="15" spans="2:18" ht="15.75" thickBot="1" x14ac:dyDescent="0.3">
      <c r="B15" s="3">
        <v>44221</v>
      </c>
      <c r="C15" s="4">
        <v>10</v>
      </c>
      <c r="D15" s="4">
        <v>3662</v>
      </c>
    </row>
    <row r="16" spans="2:18" ht="15.75" thickBot="1" x14ac:dyDescent="0.3">
      <c r="B16" s="3">
        <v>44228</v>
      </c>
      <c r="C16" s="4">
        <v>11</v>
      </c>
      <c r="D16" s="4">
        <v>4650</v>
      </c>
    </row>
    <row r="17" spans="2:4" ht="15.75" thickBot="1" x14ac:dyDescent="0.3">
      <c r="B17" s="3">
        <v>44235</v>
      </c>
      <c r="C17" s="4">
        <v>12</v>
      </c>
      <c r="D17" s="4">
        <v>4753</v>
      </c>
    </row>
    <row r="18" spans="2:4" ht="15.75" thickBot="1" x14ac:dyDescent="0.3">
      <c r="B18" s="3">
        <v>44242</v>
      </c>
      <c r="C18" s="4">
        <v>13</v>
      </c>
      <c r="D18" s="4">
        <v>4864</v>
      </c>
    </row>
    <row r="19" spans="2:4" ht="15.75" thickBot="1" x14ac:dyDescent="0.3">
      <c r="B19" s="3">
        <v>44249</v>
      </c>
      <c r="C19" s="4">
        <v>14</v>
      </c>
      <c r="D19" s="4">
        <v>4480</v>
      </c>
    </row>
    <row r="20" spans="2:4" ht="15.75" thickBot="1" x14ac:dyDescent="0.3">
      <c r="B20" s="3">
        <v>44256</v>
      </c>
      <c r="C20" s="4">
        <v>15</v>
      </c>
      <c r="D20" s="4">
        <v>4073</v>
      </c>
    </row>
    <row r="21" spans="2:4" ht="15.75" thickBot="1" x14ac:dyDescent="0.3">
      <c r="B21" s="3">
        <v>44263</v>
      </c>
      <c r="C21" s="4">
        <v>16</v>
      </c>
      <c r="D21" s="4">
        <v>4114</v>
      </c>
    </row>
    <row r="22" spans="2:4" ht="15.75" thickBot="1" x14ac:dyDescent="0.3">
      <c r="B22" s="3">
        <v>44270</v>
      </c>
      <c r="C22" s="4">
        <v>17</v>
      </c>
      <c r="D22" s="4">
        <v>4217</v>
      </c>
    </row>
    <row r="23" spans="2:4" ht="15.75" thickBot="1" x14ac:dyDescent="0.3">
      <c r="B23" s="3">
        <v>44277</v>
      </c>
      <c r="C23" s="4">
        <v>18</v>
      </c>
      <c r="D23" s="4">
        <v>3958</v>
      </c>
    </row>
    <row r="24" spans="2:4" ht="15.75" thickBot="1" x14ac:dyDescent="0.3">
      <c r="B24" s="3">
        <v>44284</v>
      </c>
      <c r="C24" s="4">
        <v>19</v>
      </c>
      <c r="D24" s="4">
        <v>4387.5</v>
      </c>
    </row>
    <row r="25" spans="2:4" ht="15.75" thickBot="1" x14ac:dyDescent="0.3">
      <c r="B25" s="3">
        <v>44291</v>
      </c>
      <c r="C25" s="4">
        <v>20</v>
      </c>
      <c r="D25" s="4">
        <v>4650.5</v>
      </c>
    </row>
    <row r="26" spans="2:4" ht="15.75" thickBot="1" x14ac:dyDescent="0.3">
      <c r="B26" s="3">
        <v>44298</v>
      </c>
      <c r="C26" s="4">
        <v>21</v>
      </c>
      <c r="D26" s="4">
        <v>4760</v>
      </c>
    </row>
    <row r="27" spans="2:4" ht="15.75" thickBot="1" x14ac:dyDescent="0.3">
      <c r="B27" s="3">
        <v>44305</v>
      </c>
      <c r="C27" s="4">
        <v>22</v>
      </c>
      <c r="D27" s="4">
        <v>4860</v>
      </c>
    </row>
    <row r="28" spans="2:4" ht="15.75" thickBot="1" x14ac:dyDescent="0.3">
      <c r="B28" s="3">
        <v>44312</v>
      </c>
      <c r="C28" s="4">
        <v>23</v>
      </c>
      <c r="D28" s="4">
        <v>4669.5</v>
      </c>
    </row>
    <row r="29" spans="2:4" ht="15.75" thickBot="1" x14ac:dyDescent="0.3">
      <c r="B29" s="3">
        <v>44319</v>
      </c>
      <c r="C29" s="4">
        <v>24</v>
      </c>
      <c r="D29" s="4">
        <v>4282.5</v>
      </c>
    </row>
    <row r="30" spans="2:4" ht="15.75" thickBot="1" x14ac:dyDescent="0.3">
      <c r="B30" s="3">
        <v>44326</v>
      </c>
      <c r="C30" s="4">
        <v>25</v>
      </c>
      <c r="D30" s="4">
        <v>4136</v>
      </c>
    </row>
    <row r="31" spans="2:4" ht="15.75" thickBot="1" x14ac:dyDescent="0.3">
      <c r="B31" s="3">
        <v>44333</v>
      </c>
      <c r="C31" s="4">
        <v>26</v>
      </c>
      <c r="D31" s="4">
        <v>4051.5</v>
      </c>
    </row>
    <row r="32" spans="2:4" ht="15.75" thickBot="1" x14ac:dyDescent="0.3">
      <c r="B32" s="3">
        <v>44340</v>
      </c>
      <c r="C32" s="4">
        <v>27</v>
      </c>
      <c r="D32" s="4">
        <v>3893</v>
      </c>
    </row>
    <row r="33" spans="2:4" ht="15.75" thickBot="1" x14ac:dyDescent="0.3">
      <c r="B33" s="3">
        <v>44347</v>
      </c>
      <c r="C33" s="4">
        <v>28</v>
      </c>
      <c r="D33" s="4">
        <v>4043</v>
      </c>
    </row>
    <row r="34" spans="2:4" ht="15.75" thickBot="1" x14ac:dyDescent="0.3">
      <c r="B34" s="3">
        <v>44354</v>
      </c>
      <c r="C34" s="4">
        <v>29</v>
      </c>
      <c r="D34" s="4">
        <v>4134.5</v>
      </c>
    </row>
    <row r="35" spans="2:4" ht="15.75" thickBot="1" x14ac:dyDescent="0.3">
      <c r="B35" s="3">
        <v>44361</v>
      </c>
      <c r="C35" s="4">
        <v>30</v>
      </c>
      <c r="D35" s="4">
        <v>4230</v>
      </c>
    </row>
    <row r="36" spans="2:4" ht="15.75" thickBot="1" x14ac:dyDescent="0.3">
      <c r="B36" s="3">
        <v>44368</v>
      </c>
      <c r="C36" s="4">
        <v>31</v>
      </c>
      <c r="D36" s="4">
        <v>4221.5</v>
      </c>
    </row>
    <row r="37" spans="2:4" ht="15.75" thickBot="1" x14ac:dyDescent="0.3">
      <c r="B37" s="3">
        <v>44375</v>
      </c>
      <c r="C37" s="4">
        <v>32</v>
      </c>
      <c r="D37" s="4">
        <v>4260</v>
      </c>
    </row>
    <row r="38" spans="2:4" ht="15.75" thickBot="1" x14ac:dyDescent="0.3">
      <c r="B38" s="3">
        <v>44382</v>
      </c>
      <c r="C38" s="4">
        <v>33</v>
      </c>
      <c r="D38" s="4">
        <v>4129</v>
      </c>
    </row>
    <row r="39" spans="2:4" ht="15.75" thickBot="1" x14ac:dyDescent="0.3">
      <c r="B39" s="3">
        <v>44389</v>
      </c>
      <c r="C39" s="4">
        <v>34</v>
      </c>
      <c r="D39" s="4">
        <v>3989.5</v>
      </c>
    </row>
    <row r="40" spans="2:4" ht="15.75" thickBot="1" x14ac:dyDescent="0.3">
      <c r="B40" s="3">
        <v>44396</v>
      </c>
      <c r="C40" s="4">
        <v>35</v>
      </c>
      <c r="D40" s="4">
        <v>3950.5</v>
      </c>
    </row>
    <row r="41" spans="2:4" ht="15.75" thickBot="1" x14ac:dyDescent="0.3">
      <c r="B41" s="5">
        <v>44403</v>
      </c>
      <c r="C41" s="6">
        <v>36</v>
      </c>
      <c r="D41" s="6">
        <v>3818</v>
      </c>
    </row>
    <row r="42" spans="2:4" ht="15.75" thickBot="1" x14ac:dyDescent="0.3">
      <c r="B42" s="5">
        <v>44410</v>
      </c>
      <c r="C42" s="6">
        <v>37</v>
      </c>
      <c r="D42" s="6">
        <v>3849.5</v>
      </c>
    </row>
    <row r="43" spans="2:4" ht="15.75" thickBot="1" x14ac:dyDescent="0.3">
      <c r="B43" s="5">
        <v>44417</v>
      </c>
      <c r="C43" s="6">
        <v>38</v>
      </c>
      <c r="D43" s="6">
        <v>3820.5</v>
      </c>
    </row>
    <row r="44" spans="2:4" ht="15.75" thickBot="1" x14ac:dyDescent="0.3">
      <c r="B44" s="5">
        <v>44424</v>
      </c>
      <c r="C44" s="6">
        <v>39</v>
      </c>
      <c r="D44" s="6">
        <v>3656</v>
      </c>
    </row>
    <row r="45" spans="2:4" ht="15.75" thickBot="1" x14ac:dyDescent="0.3">
      <c r="B45" s="5">
        <v>44431</v>
      </c>
      <c r="C45" s="6">
        <v>40</v>
      </c>
      <c r="D45" s="6">
        <v>3890</v>
      </c>
    </row>
    <row r="46" spans="2:4" ht="15.75" thickBot="1" x14ac:dyDescent="0.3">
      <c r="B46" s="5">
        <v>44438</v>
      </c>
      <c r="C46" s="6">
        <v>41</v>
      </c>
      <c r="D46" s="6">
        <v>3806.5</v>
      </c>
    </row>
    <row r="47" spans="2:4" ht="15.75" thickBot="1" x14ac:dyDescent="0.3">
      <c r="B47" s="5">
        <v>44445</v>
      </c>
      <c r="C47" s="6">
        <v>42</v>
      </c>
      <c r="D47" s="6">
        <v>3694.5</v>
      </c>
    </row>
    <row r="49" spans="2:17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1" spans="2:17" ht="18" x14ac:dyDescent="0.35">
      <c r="B51" t="s">
        <v>6</v>
      </c>
    </row>
    <row r="53" spans="2:17" ht="15.75" thickBot="1" x14ac:dyDescent="0.3"/>
    <row r="54" spans="2:17" ht="15.75" thickBot="1" x14ac:dyDescent="0.3">
      <c r="B54" s="1" t="s">
        <v>1</v>
      </c>
      <c r="C54" s="2" t="s">
        <v>2</v>
      </c>
      <c r="D54" s="2" t="s">
        <v>3</v>
      </c>
      <c r="E54" s="10" t="s">
        <v>7</v>
      </c>
      <c r="F54" s="10" t="s">
        <v>8</v>
      </c>
      <c r="G54" s="10" t="s">
        <v>9</v>
      </c>
    </row>
    <row r="55" spans="2:17" ht="15.75" thickBot="1" x14ac:dyDescent="0.3">
      <c r="B55" s="3">
        <v>44158</v>
      </c>
      <c r="C55" s="4">
        <v>1</v>
      </c>
      <c r="D55" s="4">
        <v>3025</v>
      </c>
      <c r="E55">
        <f>C55*D55</f>
        <v>3025</v>
      </c>
      <c r="F55">
        <f>C55^2</f>
        <v>1</v>
      </c>
      <c r="G55">
        <f>J$59*C55+J$60</f>
        <v>3835.3311184939107</v>
      </c>
    </row>
    <row r="56" spans="2:17" ht="18.75" thickBot="1" x14ac:dyDescent="0.4">
      <c r="B56" s="3">
        <v>44165</v>
      </c>
      <c r="C56" s="4">
        <v>2</v>
      </c>
      <c r="D56" s="4">
        <v>3556</v>
      </c>
      <c r="E56">
        <f t="shared" ref="E56:E96" si="0">C56*D56</f>
        <v>7112</v>
      </c>
      <c r="F56">
        <f t="shared" ref="F56:F96" si="1">C56^2</f>
        <v>4</v>
      </c>
      <c r="G56">
        <f t="shared" ref="G56:G96" si="2">J$59*C56+J$60</f>
        <v>3844.0217027253343</v>
      </c>
      <c r="I56" s="11" t="s">
        <v>11</v>
      </c>
      <c r="J56">
        <f>AVERAGE(C55:C96)</f>
        <v>21.5</v>
      </c>
      <c r="L56" t="s">
        <v>13</v>
      </c>
      <c r="M56">
        <f>AVERAGE(E55:E96)</f>
        <v>87566.78571428571</v>
      </c>
    </row>
    <row r="57" spans="2:17" ht="15.75" thickBot="1" x14ac:dyDescent="0.3">
      <c r="B57" s="3">
        <v>44172</v>
      </c>
      <c r="C57" s="4">
        <v>3</v>
      </c>
      <c r="D57" s="4">
        <v>3164.5</v>
      </c>
      <c r="E57">
        <f t="shared" si="0"/>
        <v>9493.5</v>
      </c>
      <c r="F57">
        <f t="shared" si="1"/>
        <v>9</v>
      </c>
      <c r="G57">
        <f t="shared" si="2"/>
        <v>3852.7122869567579</v>
      </c>
      <c r="I57" t="s">
        <v>12</v>
      </c>
      <c r="J57">
        <f>AVERAGE(D55:D96)</f>
        <v>4013.4880952380954</v>
      </c>
      <c r="L57" t="s">
        <v>14</v>
      </c>
      <c r="M57">
        <f>AVERAGE(F55:F96)</f>
        <v>609.16666666666663</v>
      </c>
    </row>
    <row r="58" spans="2:17" ht="15.75" thickBot="1" x14ac:dyDescent="0.3">
      <c r="B58" s="3">
        <v>44179</v>
      </c>
      <c r="C58" s="4">
        <v>4</v>
      </c>
      <c r="D58" s="4">
        <v>3264.5</v>
      </c>
      <c r="E58">
        <f t="shared" si="0"/>
        <v>13058</v>
      </c>
      <c r="F58">
        <f t="shared" si="1"/>
        <v>16</v>
      </c>
      <c r="G58">
        <f t="shared" si="2"/>
        <v>3861.4028711881815</v>
      </c>
    </row>
    <row r="59" spans="2:17" ht="15.75" thickBot="1" x14ac:dyDescent="0.3">
      <c r="B59" s="3">
        <v>44186</v>
      </c>
      <c r="C59" s="4">
        <v>5</v>
      </c>
      <c r="D59" s="4">
        <v>3150.5</v>
      </c>
      <c r="E59">
        <f t="shared" si="0"/>
        <v>15752.5</v>
      </c>
      <c r="F59">
        <f t="shared" si="1"/>
        <v>25</v>
      </c>
      <c r="G59">
        <f t="shared" si="2"/>
        <v>3870.0934554196056</v>
      </c>
      <c r="I59" t="s">
        <v>10</v>
      </c>
      <c r="J59" s="12">
        <f>(M56-J56*J57)/(M57-J56^2)</f>
        <v>8.6905842314236459</v>
      </c>
    </row>
    <row r="60" spans="2:17" ht="15.75" thickBot="1" x14ac:dyDescent="0.3">
      <c r="B60" s="3">
        <v>44193</v>
      </c>
      <c r="C60" s="4">
        <v>6</v>
      </c>
      <c r="D60" s="4">
        <v>3289.5</v>
      </c>
      <c r="E60">
        <f t="shared" si="0"/>
        <v>19737</v>
      </c>
      <c r="F60">
        <f t="shared" si="1"/>
        <v>36</v>
      </c>
      <c r="G60">
        <f t="shared" si="2"/>
        <v>3878.7840396510292</v>
      </c>
      <c r="I60" t="s">
        <v>15</v>
      </c>
      <c r="J60" s="12">
        <f>J57-J59*J56</f>
        <v>3826.6405342624871</v>
      </c>
    </row>
    <row r="61" spans="2:17" ht="15.75" thickBot="1" x14ac:dyDescent="0.3">
      <c r="B61" s="3">
        <v>44200</v>
      </c>
      <c r="C61" s="4">
        <v>7</v>
      </c>
      <c r="D61" s="4">
        <v>3376.5</v>
      </c>
      <c r="E61">
        <f t="shared" si="0"/>
        <v>23635.5</v>
      </c>
      <c r="F61">
        <f t="shared" si="1"/>
        <v>49</v>
      </c>
      <c r="G61">
        <f t="shared" si="2"/>
        <v>3887.4746238824528</v>
      </c>
    </row>
    <row r="62" spans="2:17" ht="15.75" thickBot="1" x14ac:dyDescent="0.3">
      <c r="B62" s="3">
        <v>44207</v>
      </c>
      <c r="C62" s="4">
        <v>8</v>
      </c>
      <c r="D62" s="4">
        <v>3805.5</v>
      </c>
      <c r="E62">
        <f t="shared" si="0"/>
        <v>30444</v>
      </c>
      <c r="F62">
        <f t="shared" si="1"/>
        <v>64</v>
      </c>
      <c r="G62">
        <f t="shared" si="2"/>
        <v>3896.1652081138764</v>
      </c>
    </row>
    <row r="63" spans="2:17" ht="15.75" thickBot="1" x14ac:dyDescent="0.3">
      <c r="B63" s="3">
        <v>44214</v>
      </c>
      <c r="C63" s="4">
        <v>9</v>
      </c>
      <c r="D63" s="4">
        <v>3980</v>
      </c>
      <c r="E63">
        <f t="shared" si="0"/>
        <v>35820</v>
      </c>
      <c r="F63">
        <f t="shared" si="1"/>
        <v>81</v>
      </c>
      <c r="G63">
        <f t="shared" si="2"/>
        <v>3904.8557923453</v>
      </c>
    </row>
    <row r="64" spans="2:17" ht="15.75" thickBot="1" x14ac:dyDescent="0.3">
      <c r="B64" s="3">
        <v>44221</v>
      </c>
      <c r="C64" s="4">
        <v>10</v>
      </c>
      <c r="D64" s="4">
        <v>3662</v>
      </c>
      <c r="E64">
        <f t="shared" si="0"/>
        <v>36620</v>
      </c>
      <c r="F64">
        <f t="shared" si="1"/>
        <v>100</v>
      </c>
      <c r="G64">
        <f t="shared" si="2"/>
        <v>3913.5463765767236</v>
      </c>
    </row>
    <row r="65" spans="2:7" ht="15.75" thickBot="1" x14ac:dyDescent="0.3">
      <c r="B65" s="3">
        <v>44228</v>
      </c>
      <c r="C65" s="4">
        <v>11</v>
      </c>
      <c r="D65" s="4">
        <v>4650</v>
      </c>
      <c r="E65">
        <f t="shared" si="0"/>
        <v>51150</v>
      </c>
      <c r="F65">
        <f t="shared" si="1"/>
        <v>121</v>
      </c>
      <c r="G65">
        <f t="shared" si="2"/>
        <v>3922.2369608081472</v>
      </c>
    </row>
    <row r="66" spans="2:7" ht="15.75" thickBot="1" x14ac:dyDescent="0.3">
      <c r="B66" s="3">
        <v>44235</v>
      </c>
      <c r="C66" s="4">
        <v>12</v>
      </c>
      <c r="D66" s="4">
        <v>4753</v>
      </c>
      <c r="E66">
        <f t="shared" si="0"/>
        <v>57036</v>
      </c>
      <c r="F66">
        <f t="shared" si="1"/>
        <v>144</v>
      </c>
      <c r="G66">
        <f t="shared" si="2"/>
        <v>3930.9275450395708</v>
      </c>
    </row>
    <row r="67" spans="2:7" ht="15.75" thickBot="1" x14ac:dyDescent="0.3">
      <c r="B67" s="3">
        <v>44242</v>
      </c>
      <c r="C67" s="4">
        <v>13</v>
      </c>
      <c r="D67" s="4">
        <v>4864</v>
      </c>
      <c r="E67">
        <f t="shared" si="0"/>
        <v>63232</v>
      </c>
      <c r="F67">
        <f t="shared" si="1"/>
        <v>169</v>
      </c>
      <c r="G67">
        <f t="shared" si="2"/>
        <v>3939.6181292709944</v>
      </c>
    </row>
    <row r="68" spans="2:7" ht="15.75" thickBot="1" x14ac:dyDescent="0.3">
      <c r="B68" s="3">
        <v>44249</v>
      </c>
      <c r="C68" s="4">
        <v>14</v>
      </c>
      <c r="D68" s="4">
        <v>4480</v>
      </c>
      <c r="E68">
        <f t="shared" si="0"/>
        <v>62720</v>
      </c>
      <c r="F68">
        <f t="shared" si="1"/>
        <v>196</v>
      </c>
      <c r="G68">
        <f t="shared" si="2"/>
        <v>3948.308713502418</v>
      </c>
    </row>
    <row r="69" spans="2:7" ht="15.75" thickBot="1" x14ac:dyDescent="0.3">
      <c r="B69" s="3">
        <v>44256</v>
      </c>
      <c r="C69" s="4">
        <v>15</v>
      </c>
      <c r="D69" s="4">
        <v>4073</v>
      </c>
      <c r="E69">
        <f t="shared" si="0"/>
        <v>61095</v>
      </c>
      <c r="F69">
        <f t="shared" si="1"/>
        <v>225</v>
      </c>
      <c r="G69">
        <f t="shared" si="2"/>
        <v>3956.9992977338416</v>
      </c>
    </row>
    <row r="70" spans="2:7" ht="15.75" thickBot="1" x14ac:dyDescent="0.3">
      <c r="B70" s="3">
        <v>44263</v>
      </c>
      <c r="C70" s="4">
        <v>16</v>
      </c>
      <c r="D70" s="4">
        <v>4114</v>
      </c>
      <c r="E70">
        <f t="shared" si="0"/>
        <v>65824</v>
      </c>
      <c r="F70">
        <f t="shared" si="1"/>
        <v>256</v>
      </c>
      <c r="G70">
        <f t="shared" si="2"/>
        <v>3965.6898819652656</v>
      </c>
    </row>
    <row r="71" spans="2:7" ht="15.75" thickBot="1" x14ac:dyDescent="0.3">
      <c r="B71" s="3">
        <v>44270</v>
      </c>
      <c r="C71" s="4">
        <v>17</v>
      </c>
      <c r="D71" s="4">
        <v>4217</v>
      </c>
      <c r="E71">
        <f t="shared" si="0"/>
        <v>71689</v>
      </c>
      <c r="F71">
        <f t="shared" si="1"/>
        <v>289</v>
      </c>
      <c r="G71">
        <f t="shared" si="2"/>
        <v>3974.3804661966892</v>
      </c>
    </row>
    <row r="72" spans="2:7" ht="15.75" thickBot="1" x14ac:dyDescent="0.3">
      <c r="B72" s="3">
        <v>44277</v>
      </c>
      <c r="C72" s="4">
        <v>18</v>
      </c>
      <c r="D72" s="4">
        <v>3958</v>
      </c>
      <c r="E72">
        <f t="shared" si="0"/>
        <v>71244</v>
      </c>
      <c r="F72">
        <f t="shared" si="1"/>
        <v>324</v>
      </c>
      <c r="G72">
        <f t="shared" si="2"/>
        <v>3983.0710504281128</v>
      </c>
    </row>
    <row r="73" spans="2:7" ht="15.75" thickBot="1" x14ac:dyDescent="0.3">
      <c r="B73" s="3">
        <v>44284</v>
      </c>
      <c r="C73" s="4">
        <v>19</v>
      </c>
      <c r="D73" s="4">
        <v>4387.5</v>
      </c>
      <c r="E73">
        <f t="shared" si="0"/>
        <v>83362.5</v>
      </c>
      <c r="F73">
        <f t="shared" si="1"/>
        <v>361</v>
      </c>
      <c r="G73">
        <f t="shared" si="2"/>
        <v>3991.7616346595364</v>
      </c>
    </row>
    <row r="74" spans="2:7" ht="15.75" thickBot="1" x14ac:dyDescent="0.3">
      <c r="B74" s="3">
        <v>44291</v>
      </c>
      <c r="C74" s="4">
        <v>20</v>
      </c>
      <c r="D74" s="4">
        <v>4650.5</v>
      </c>
      <c r="E74">
        <f t="shared" si="0"/>
        <v>93010</v>
      </c>
      <c r="F74">
        <f t="shared" si="1"/>
        <v>400</v>
      </c>
      <c r="G74">
        <f t="shared" si="2"/>
        <v>4000.45221889096</v>
      </c>
    </row>
    <row r="75" spans="2:7" ht="15.75" thickBot="1" x14ac:dyDescent="0.3">
      <c r="B75" s="3">
        <v>44298</v>
      </c>
      <c r="C75" s="4">
        <v>21</v>
      </c>
      <c r="D75" s="4">
        <v>4760</v>
      </c>
      <c r="E75">
        <f t="shared" si="0"/>
        <v>99960</v>
      </c>
      <c r="F75">
        <f t="shared" si="1"/>
        <v>441</v>
      </c>
      <c r="G75">
        <f t="shared" si="2"/>
        <v>4009.1428031223836</v>
      </c>
    </row>
    <row r="76" spans="2:7" ht="15.75" thickBot="1" x14ac:dyDescent="0.3">
      <c r="B76" s="3">
        <v>44305</v>
      </c>
      <c r="C76" s="4">
        <v>22</v>
      </c>
      <c r="D76" s="4">
        <v>4860</v>
      </c>
      <c r="E76">
        <f t="shared" si="0"/>
        <v>106920</v>
      </c>
      <c r="F76">
        <f t="shared" si="1"/>
        <v>484</v>
      </c>
      <c r="G76">
        <f t="shared" si="2"/>
        <v>4017.8333873538072</v>
      </c>
    </row>
    <row r="77" spans="2:7" ht="15.75" thickBot="1" x14ac:dyDescent="0.3">
      <c r="B77" s="3">
        <v>44312</v>
      </c>
      <c r="C77" s="4">
        <v>23</v>
      </c>
      <c r="D77" s="4">
        <v>4669.5</v>
      </c>
      <c r="E77">
        <f t="shared" si="0"/>
        <v>107398.5</v>
      </c>
      <c r="F77">
        <f t="shared" si="1"/>
        <v>529</v>
      </c>
      <c r="G77">
        <f t="shared" si="2"/>
        <v>4026.5239715852308</v>
      </c>
    </row>
    <row r="78" spans="2:7" ht="15.75" thickBot="1" x14ac:dyDescent="0.3">
      <c r="B78" s="3">
        <v>44319</v>
      </c>
      <c r="C78" s="4">
        <v>24</v>
      </c>
      <c r="D78" s="4">
        <v>4282.5</v>
      </c>
      <c r="E78">
        <f t="shared" si="0"/>
        <v>102780</v>
      </c>
      <c r="F78">
        <f t="shared" si="1"/>
        <v>576</v>
      </c>
      <c r="G78">
        <f t="shared" si="2"/>
        <v>4035.2145558166544</v>
      </c>
    </row>
    <row r="79" spans="2:7" ht="15.75" thickBot="1" x14ac:dyDescent="0.3">
      <c r="B79" s="3">
        <v>44326</v>
      </c>
      <c r="C79" s="4">
        <v>25</v>
      </c>
      <c r="D79" s="4">
        <v>4136</v>
      </c>
      <c r="E79">
        <f t="shared" si="0"/>
        <v>103400</v>
      </c>
      <c r="F79">
        <f t="shared" si="1"/>
        <v>625</v>
      </c>
      <c r="G79">
        <f t="shared" si="2"/>
        <v>4043.9051400480785</v>
      </c>
    </row>
    <row r="80" spans="2:7" ht="15.75" thickBot="1" x14ac:dyDescent="0.3">
      <c r="B80" s="3">
        <v>44333</v>
      </c>
      <c r="C80" s="4">
        <v>26</v>
      </c>
      <c r="D80" s="4">
        <v>4051.5</v>
      </c>
      <c r="E80">
        <f t="shared" si="0"/>
        <v>105339</v>
      </c>
      <c r="F80">
        <f t="shared" si="1"/>
        <v>676</v>
      </c>
      <c r="G80">
        <f t="shared" si="2"/>
        <v>4052.5957242795021</v>
      </c>
    </row>
    <row r="81" spans="2:7" ht="15.75" thickBot="1" x14ac:dyDescent="0.3">
      <c r="B81" s="3">
        <v>44340</v>
      </c>
      <c r="C81" s="4">
        <v>27</v>
      </c>
      <c r="D81" s="4">
        <v>3893</v>
      </c>
      <c r="E81">
        <f t="shared" si="0"/>
        <v>105111</v>
      </c>
      <c r="F81">
        <f t="shared" si="1"/>
        <v>729</v>
      </c>
      <c r="G81">
        <f t="shared" si="2"/>
        <v>4061.2863085109257</v>
      </c>
    </row>
    <row r="82" spans="2:7" ht="15.75" thickBot="1" x14ac:dyDescent="0.3">
      <c r="B82" s="3">
        <v>44347</v>
      </c>
      <c r="C82" s="4">
        <v>28</v>
      </c>
      <c r="D82" s="4">
        <v>4043</v>
      </c>
      <c r="E82">
        <f t="shared" si="0"/>
        <v>113204</v>
      </c>
      <c r="F82">
        <f t="shared" si="1"/>
        <v>784</v>
      </c>
      <c r="G82">
        <f t="shared" si="2"/>
        <v>4069.9768927423493</v>
      </c>
    </row>
    <row r="83" spans="2:7" ht="15.75" thickBot="1" x14ac:dyDescent="0.3">
      <c r="B83" s="3">
        <v>44354</v>
      </c>
      <c r="C83" s="4">
        <v>29</v>
      </c>
      <c r="D83" s="4">
        <v>4134.5</v>
      </c>
      <c r="E83">
        <f t="shared" si="0"/>
        <v>119900.5</v>
      </c>
      <c r="F83">
        <f t="shared" si="1"/>
        <v>841</v>
      </c>
      <c r="G83">
        <f t="shared" si="2"/>
        <v>4078.6674769737729</v>
      </c>
    </row>
    <row r="84" spans="2:7" ht="15.75" thickBot="1" x14ac:dyDescent="0.3">
      <c r="B84" s="3">
        <v>44361</v>
      </c>
      <c r="C84" s="4">
        <v>30</v>
      </c>
      <c r="D84" s="4">
        <v>4230</v>
      </c>
      <c r="E84">
        <f t="shared" si="0"/>
        <v>126900</v>
      </c>
      <c r="F84">
        <f t="shared" si="1"/>
        <v>900</v>
      </c>
      <c r="G84">
        <f t="shared" si="2"/>
        <v>4087.3580612051965</v>
      </c>
    </row>
    <row r="85" spans="2:7" ht="15.75" thickBot="1" x14ac:dyDescent="0.3">
      <c r="B85" s="3">
        <v>44368</v>
      </c>
      <c r="C85" s="4">
        <v>31</v>
      </c>
      <c r="D85" s="4">
        <v>4221.5</v>
      </c>
      <c r="E85">
        <f t="shared" si="0"/>
        <v>130866.5</v>
      </c>
      <c r="F85">
        <f t="shared" si="1"/>
        <v>961</v>
      </c>
      <c r="G85">
        <f t="shared" si="2"/>
        <v>4096.0486454366201</v>
      </c>
    </row>
    <row r="86" spans="2:7" ht="15.75" thickBot="1" x14ac:dyDescent="0.3">
      <c r="B86" s="3">
        <v>44375</v>
      </c>
      <c r="C86" s="4">
        <v>32</v>
      </c>
      <c r="D86" s="4">
        <v>4260</v>
      </c>
      <c r="E86">
        <f t="shared" si="0"/>
        <v>136320</v>
      </c>
      <c r="F86">
        <f t="shared" si="1"/>
        <v>1024</v>
      </c>
      <c r="G86">
        <f t="shared" si="2"/>
        <v>4104.7392296680437</v>
      </c>
    </row>
    <row r="87" spans="2:7" ht="15.75" thickBot="1" x14ac:dyDescent="0.3">
      <c r="B87" s="3">
        <v>44382</v>
      </c>
      <c r="C87" s="4">
        <v>33</v>
      </c>
      <c r="D87" s="4">
        <v>4129</v>
      </c>
      <c r="E87">
        <f t="shared" si="0"/>
        <v>136257</v>
      </c>
      <c r="F87">
        <f t="shared" si="1"/>
        <v>1089</v>
      </c>
      <c r="G87">
        <f t="shared" si="2"/>
        <v>4113.4298138994673</v>
      </c>
    </row>
    <row r="88" spans="2:7" ht="15.75" thickBot="1" x14ac:dyDescent="0.3">
      <c r="B88" s="3">
        <v>44389</v>
      </c>
      <c r="C88" s="4">
        <v>34</v>
      </c>
      <c r="D88" s="4">
        <v>3989.5</v>
      </c>
      <c r="E88">
        <f t="shared" si="0"/>
        <v>135643</v>
      </c>
      <c r="F88">
        <f t="shared" si="1"/>
        <v>1156</v>
      </c>
      <c r="G88">
        <f t="shared" si="2"/>
        <v>4122.1203981308909</v>
      </c>
    </row>
    <row r="89" spans="2:7" ht="15.75" thickBot="1" x14ac:dyDescent="0.3">
      <c r="B89" s="3">
        <v>44396</v>
      </c>
      <c r="C89" s="4">
        <v>35</v>
      </c>
      <c r="D89" s="4">
        <v>3950.5</v>
      </c>
      <c r="E89">
        <f t="shared" si="0"/>
        <v>138267.5</v>
      </c>
      <c r="F89">
        <f t="shared" si="1"/>
        <v>1225</v>
      </c>
      <c r="G89">
        <f t="shared" si="2"/>
        <v>4130.8109823623145</v>
      </c>
    </row>
    <row r="90" spans="2:7" ht="15.75" thickBot="1" x14ac:dyDescent="0.3">
      <c r="B90" s="5">
        <v>44403</v>
      </c>
      <c r="C90" s="6">
        <v>36</v>
      </c>
      <c r="D90" s="6">
        <v>3818</v>
      </c>
      <c r="E90">
        <f t="shared" si="0"/>
        <v>137448</v>
      </c>
      <c r="F90">
        <f t="shared" si="1"/>
        <v>1296</v>
      </c>
      <c r="G90">
        <f t="shared" si="2"/>
        <v>4139.5015665937381</v>
      </c>
    </row>
    <row r="91" spans="2:7" ht="15.75" thickBot="1" x14ac:dyDescent="0.3">
      <c r="B91" s="5">
        <v>44410</v>
      </c>
      <c r="C91" s="6">
        <v>37</v>
      </c>
      <c r="D91" s="6">
        <v>3849.5</v>
      </c>
      <c r="E91">
        <f t="shared" si="0"/>
        <v>142431.5</v>
      </c>
      <c r="F91">
        <f t="shared" si="1"/>
        <v>1369</v>
      </c>
      <c r="G91">
        <f t="shared" si="2"/>
        <v>4148.1921508251617</v>
      </c>
    </row>
    <row r="92" spans="2:7" ht="15.75" thickBot="1" x14ac:dyDescent="0.3">
      <c r="B92" s="5">
        <v>44417</v>
      </c>
      <c r="C92" s="6">
        <v>38</v>
      </c>
      <c r="D92" s="6">
        <v>3820.5</v>
      </c>
      <c r="E92">
        <f t="shared" si="0"/>
        <v>145179</v>
      </c>
      <c r="F92">
        <f t="shared" si="1"/>
        <v>1444</v>
      </c>
      <c r="G92">
        <f t="shared" si="2"/>
        <v>4156.8827350565853</v>
      </c>
    </row>
    <row r="93" spans="2:7" ht="15.75" thickBot="1" x14ac:dyDescent="0.3">
      <c r="B93" s="5">
        <v>44424</v>
      </c>
      <c r="C93" s="6">
        <v>39</v>
      </c>
      <c r="D93" s="6">
        <v>3656</v>
      </c>
      <c r="E93">
        <f t="shared" si="0"/>
        <v>142584</v>
      </c>
      <c r="F93">
        <f t="shared" si="1"/>
        <v>1521</v>
      </c>
      <c r="G93">
        <f t="shared" si="2"/>
        <v>4165.5733192880089</v>
      </c>
    </row>
    <row r="94" spans="2:7" ht="15.75" thickBot="1" x14ac:dyDescent="0.3">
      <c r="B94" s="5">
        <v>44431</v>
      </c>
      <c r="C94" s="6">
        <v>40</v>
      </c>
      <c r="D94" s="6">
        <v>3890</v>
      </c>
      <c r="E94">
        <f t="shared" si="0"/>
        <v>155600</v>
      </c>
      <c r="F94">
        <f t="shared" si="1"/>
        <v>1600</v>
      </c>
      <c r="G94">
        <f t="shared" si="2"/>
        <v>4174.2639035194334</v>
      </c>
    </row>
    <row r="95" spans="2:7" ht="15.75" thickBot="1" x14ac:dyDescent="0.3">
      <c r="B95" s="5">
        <v>44438</v>
      </c>
      <c r="C95" s="6">
        <v>41</v>
      </c>
      <c r="D95" s="6">
        <v>3806.5</v>
      </c>
      <c r="E95">
        <f t="shared" si="0"/>
        <v>156066.5</v>
      </c>
      <c r="F95">
        <f t="shared" si="1"/>
        <v>1681</v>
      </c>
      <c r="G95">
        <f t="shared" si="2"/>
        <v>4182.954487750857</v>
      </c>
    </row>
    <row r="96" spans="2:7" ht="15.75" thickBot="1" x14ac:dyDescent="0.3">
      <c r="B96" s="5">
        <v>44445</v>
      </c>
      <c r="C96" s="6">
        <v>42</v>
      </c>
      <c r="D96" s="6">
        <v>3694.5</v>
      </c>
      <c r="E96">
        <f t="shared" si="0"/>
        <v>155169</v>
      </c>
      <c r="F96">
        <f t="shared" si="1"/>
        <v>1764</v>
      </c>
      <c r="G96">
        <f t="shared" si="2"/>
        <v>4191.6450719822806</v>
      </c>
    </row>
    <row r="98" spans="2:16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2:16" x14ac:dyDescent="0.25">
      <c r="B99" t="s">
        <v>16</v>
      </c>
    </row>
    <row r="100" spans="2:16" x14ac:dyDescent="0.25">
      <c r="B100" t="s">
        <v>17</v>
      </c>
    </row>
    <row r="101" spans="2:16" ht="15.75" thickBot="1" x14ac:dyDescent="0.3"/>
    <row r="102" spans="2:16" ht="15.75" thickBot="1" x14ac:dyDescent="0.3">
      <c r="B102" s="1" t="s">
        <v>1</v>
      </c>
      <c r="C102" s="2" t="s">
        <v>2</v>
      </c>
      <c r="D102" s="2" t="s">
        <v>3</v>
      </c>
      <c r="E102" s="10" t="s">
        <v>7</v>
      </c>
      <c r="F102" s="10" t="s">
        <v>8</v>
      </c>
      <c r="G102" s="10" t="s">
        <v>9</v>
      </c>
      <c r="I102" s="13" t="s">
        <v>18</v>
      </c>
      <c r="J102" s="14"/>
    </row>
    <row r="103" spans="2:16" ht="15.75" thickBot="1" x14ac:dyDescent="0.3">
      <c r="B103" s="3">
        <v>44158</v>
      </c>
      <c r="C103" s="4">
        <v>1</v>
      </c>
      <c r="D103" s="4">
        <v>3025</v>
      </c>
      <c r="E103">
        <f>C103*D103</f>
        <v>3025</v>
      </c>
      <c r="F103">
        <f>C103^2</f>
        <v>1</v>
      </c>
      <c r="G103">
        <f>J$59*C55+J$60</f>
        <v>3835.3311184939107</v>
      </c>
      <c r="H103" t="str">
        <f>IF(OR(D103&lt;J103,D103&gt;I103),"-","")</f>
        <v>-</v>
      </c>
      <c r="I103">
        <f>G103+1.5*_xlfn.STDEV.S(D$103:D$144)</f>
        <v>4545.4715661984683</v>
      </c>
      <c r="J103">
        <f>G103-1.5*_xlfn.STDEV.S(D$103:D$144)</f>
        <v>3125.1906707893531</v>
      </c>
    </row>
    <row r="104" spans="2:16" ht="15.75" thickBot="1" x14ac:dyDescent="0.3">
      <c r="B104" s="3">
        <v>44165</v>
      </c>
      <c r="C104" s="4">
        <v>2</v>
      </c>
      <c r="D104" s="4">
        <v>3556</v>
      </c>
      <c r="E104">
        <f t="shared" ref="E104:E144" si="3">C104*D104</f>
        <v>7112</v>
      </c>
      <c r="F104">
        <f t="shared" ref="F104:F144" si="4">C104^2</f>
        <v>4</v>
      </c>
      <c r="G104">
        <f t="shared" ref="G104:G144" si="5">J$59*C56+J$60</f>
        <v>3844.0217027253343</v>
      </c>
      <c r="H104" t="str">
        <f>IF(OR(D104&lt;J104,D104&gt;I104),"-","")</f>
        <v/>
      </c>
      <c r="I104">
        <f t="shared" ref="I104:I144" si="6">G104+1.5*_xlfn.STDEV.S(D$103:D$144)</f>
        <v>4554.1621504298919</v>
      </c>
      <c r="J104">
        <f t="shared" ref="J104:J144" si="7">G104-1.5*_xlfn.STDEV.S(D$103:D$144)</f>
        <v>3133.8812550207767</v>
      </c>
    </row>
    <row r="105" spans="2:16" ht="15.75" thickBot="1" x14ac:dyDescent="0.3">
      <c r="B105" s="3">
        <v>44172</v>
      </c>
      <c r="C105" s="4">
        <v>3</v>
      </c>
      <c r="D105" s="4">
        <v>3164.5</v>
      </c>
      <c r="E105">
        <f t="shared" si="3"/>
        <v>9493.5</v>
      </c>
      <c r="F105">
        <f t="shared" si="4"/>
        <v>9</v>
      </c>
      <c r="G105">
        <f t="shared" si="5"/>
        <v>3852.7122869567579</v>
      </c>
      <c r="H105" t="str">
        <f t="shared" ref="H105:H144" si="8">IF(OR(D105&lt;J105,D105&gt;I105),"-","")</f>
        <v/>
      </c>
      <c r="I105">
        <f t="shared" si="6"/>
        <v>4562.8527346613155</v>
      </c>
      <c r="J105">
        <f t="shared" si="7"/>
        <v>3142.5718392522003</v>
      </c>
    </row>
    <row r="106" spans="2:16" ht="15.75" thickBot="1" x14ac:dyDescent="0.3">
      <c r="B106" s="3">
        <v>44179</v>
      </c>
      <c r="C106" s="4">
        <v>4</v>
      </c>
      <c r="D106" s="4">
        <v>3264.5</v>
      </c>
      <c r="E106">
        <f t="shared" si="3"/>
        <v>13058</v>
      </c>
      <c r="F106">
        <f t="shared" si="4"/>
        <v>16</v>
      </c>
      <c r="G106">
        <f t="shared" si="5"/>
        <v>3861.4028711881815</v>
      </c>
      <c r="H106" t="str">
        <f t="shared" si="8"/>
        <v/>
      </c>
      <c r="I106">
        <f t="shared" si="6"/>
        <v>4571.5433188927391</v>
      </c>
      <c r="J106">
        <f t="shared" si="7"/>
        <v>3151.2624234836239</v>
      </c>
    </row>
    <row r="107" spans="2:16" ht="15.75" thickBot="1" x14ac:dyDescent="0.3">
      <c r="B107" s="3">
        <v>44186</v>
      </c>
      <c r="C107" s="4">
        <v>5</v>
      </c>
      <c r="D107" s="4">
        <v>3150.5</v>
      </c>
      <c r="E107">
        <f t="shared" si="3"/>
        <v>15752.5</v>
      </c>
      <c r="F107">
        <f t="shared" si="4"/>
        <v>25</v>
      </c>
      <c r="G107">
        <f t="shared" si="5"/>
        <v>3870.0934554196056</v>
      </c>
      <c r="H107" t="str">
        <f t="shared" si="8"/>
        <v>-</v>
      </c>
      <c r="I107">
        <f t="shared" si="6"/>
        <v>4580.2339031241627</v>
      </c>
      <c r="J107">
        <f t="shared" si="7"/>
        <v>3159.9530077150484</v>
      </c>
    </row>
    <row r="108" spans="2:16" ht="15.75" thickBot="1" x14ac:dyDescent="0.3">
      <c r="B108" s="3">
        <v>44193</v>
      </c>
      <c r="C108" s="4">
        <v>6</v>
      </c>
      <c r="D108" s="4">
        <v>3289.5</v>
      </c>
      <c r="E108">
        <f t="shared" si="3"/>
        <v>19737</v>
      </c>
      <c r="F108">
        <f t="shared" si="4"/>
        <v>36</v>
      </c>
      <c r="G108">
        <f t="shared" si="5"/>
        <v>3878.7840396510292</v>
      </c>
      <c r="H108" t="str">
        <f t="shared" si="8"/>
        <v/>
      </c>
      <c r="I108">
        <f t="shared" si="6"/>
        <v>4588.9244873555863</v>
      </c>
      <c r="J108">
        <f t="shared" si="7"/>
        <v>3168.643591946472</v>
      </c>
    </row>
    <row r="109" spans="2:16" ht="15.75" thickBot="1" x14ac:dyDescent="0.3">
      <c r="B109" s="3">
        <v>44200</v>
      </c>
      <c r="C109" s="4">
        <v>7</v>
      </c>
      <c r="D109" s="4">
        <v>3376.5</v>
      </c>
      <c r="E109">
        <f t="shared" si="3"/>
        <v>23635.5</v>
      </c>
      <c r="F109">
        <f t="shared" si="4"/>
        <v>49</v>
      </c>
      <c r="G109">
        <f t="shared" si="5"/>
        <v>3887.4746238824528</v>
      </c>
      <c r="H109" t="str">
        <f t="shared" si="8"/>
        <v/>
      </c>
      <c r="I109">
        <f t="shared" si="6"/>
        <v>4597.6150715870099</v>
      </c>
      <c r="J109">
        <f t="shared" si="7"/>
        <v>3177.3341761778956</v>
      </c>
    </row>
    <row r="110" spans="2:16" ht="15.75" thickBot="1" x14ac:dyDescent="0.3">
      <c r="B110" s="3">
        <v>44207</v>
      </c>
      <c r="C110" s="4">
        <v>8</v>
      </c>
      <c r="D110" s="4">
        <v>3805.5</v>
      </c>
      <c r="E110">
        <f t="shared" si="3"/>
        <v>30444</v>
      </c>
      <c r="F110">
        <f t="shared" si="4"/>
        <v>64</v>
      </c>
      <c r="G110">
        <f t="shared" si="5"/>
        <v>3896.1652081138764</v>
      </c>
      <c r="H110" t="str">
        <f t="shared" si="8"/>
        <v/>
      </c>
      <c r="I110">
        <f t="shared" si="6"/>
        <v>4606.3056558184335</v>
      </c>
      <c r="J110">
        <f t="shared" si="7"/>
        <v>3186.0247604093192</v>
      </c>
    </row>
    <row r="111" spans="2:16" ht="15.75" thickBot="1" x14ac:dyDescent="0.3">
      <c r="B111" s="3">
        <v>44214</v>
      </c>
      <c r="C111" s="4">
        <v>9</v>
      </c>
      <c r="D111" s="4">
        <v>3980</v>
      </c>
      <c r="E111">
        <f t="shared" si="3"/>
        <v>35820</v>
      </c>
      <c r="F111">
        <f t="shared" si="4"/>
        <v>81</v>
      </c>
      <c r="G111">
        <f t="shared" si="5"/>
        <v>3904.8557923453</v>
      </c>
      <c r="H111" t="str">
        <f t="shared" si="8"/>
        <v/>
      </c>
      <c r="I111">
        <f t="shared" si="6"/>
        <v>4614.9962400498571</v>
      </c>
      <c r="J111">
        <f t="shared" si="7"/>
        <v>3194.7153446407428</v>
      </c>
    </row>
    <row r="112" spans="2:16" ht="15.75" thickBot="1" x14ac:dyDescent="0.3">
      <c r="B112" s="3">
        <v>44221</v>
      </c>
      <c r="C112" s="4">
        <v>10</v>
      </c>
      <c r="D112" s="4">
        <v>3662</v>
      </c>
      <c r="E112">
        <f t="shared" si="3"/>
        <v>36620</v>
      </c>
      <c r="F112">
        <f t="shared" si="4"/>
        <v>100</v>
      </c>
      <c r="G112">
        <f t="shared" si="5"/>
        <v>3913.5463765767236</v>
      </c>
      <c r="H112" t="str">
        <f t="shared" si="8"/>
        <v/>
      </c>
      <c r="I112">
        <f t="shared" si="6"/>
        <v>4623.6868242812807</v>
      </c>
      <c r="J112">
        <f t="shared" si="7"/>
        <v>3203.4059288721664</v>
      </c>
    </row>
    <row r="113" spans="2:10" ht="15.75" thickBot="1" x14ac:dyDescent="0.3">
      <c r="B113" s="3">
        <v>44228</v>
      </c>
      <c r="C113" s="4">
        <v>11</v>
      </c>
      <c r="D113" s="4">
        <v>4650</v>
      </c>
      <c r="E113">
        <f t="shared" si="3"/>
        <v>51150</v>
      </c>
      <c r="F113">
        <f t="shared" si="4"/>
        <v>121</v>
      </c>
      <c r="G113">
        <f t="shared" si="5"/>
        <v>3922.2369608081472</v>
      </c>
      <c r="H113" t="str">
        <f t="shared" si="8"/>
        <v>-</v>
      </c>
      <c r="I113">
        <f t="shared" si="6"/>
        <v>4632.3774085127043</v>
      </c>
      <c r="J113">
        <f t="shared" si="7"/>
        <v>3212.09651310359</v>
      </c>
    </row>
    <row r="114" spans="2:10" ht="15.75" thickBot="1" x14ac:dyDescent="0.3">
      <c r="B114" s="3">
        <v>44235</v>
      </c>
      <c r="C114" s="4">
        <v>12</v>
      </c>
      <c r="D114" s="4">
        <v>4753</v>
      </c>
      <c r="E114">
        <f t="shared" si="3"/>
        <v>57036</v>
      </c>
      <c r="F114">
        <f t="shared" si="4"/>
        <v>144</v>
      </c>
      <c r="G114">
        <f t="shared" si="5"/>
        <v>3930.9275450395708</v>
      </c>
      <c r="H114" t="str">
        <f t="shared" si="8"/>
        <v>-</v>
      </c>
      <c r="I114">
        <f t="shared" si="6"/>
        <v>4641.0679927441279</v>
      </c>
      <c r="J114">
        <f t="shared" si="7"/>
        <v>3220.7870973350136</v>
      </c>
    </row>
    <row r="115" spans="2:10" ht="15.75" thickBot="1" x14ac:dyDescent="0.3">
      <c r="B115" s="3">
        <v>44242</v>
      </c>
      <c r="C115" s="4">
        <v>13</v>
      </c>
      <c r="D115" s="4">
        <v>4864</v>
      </c>
      <c r="E115">
        <f t="shared" si="3"/>
        <v>63232</v>
      </c>
      <c r="F115">
        <f t="shared" si="4"/>
        <v>169</v>
      </c>
      <c r="G115">
        <f t="shared" si="5"/>
        <v>3939.6181292709944</v>
      </c>
      <c r="H115" t="str">
        <f t="shared" si="8"/>
        <v>-</v>
      </c>
      <c r="I115">
        <f t="shared" si="6"/>
        <v>4649.7585769755515</v>
      </c>
      <c r="J115">
        <f t="shared" si="7"/>
        <v>3229.4776815664372</v>
      </c>
    </row>
    <row r="116" spans="2:10" ht="15.75" thickBot="1" x14ac:dyDescent="0.3">
      <c r="B116" s="3">
        <v>44249</v>
      </c>
      <c r="C116" s="4">
        <v>14</v>
      </c>
      <c r="D116" s="4">
        <v>4480</v>
      </c>
      <c r="E116">
        <f t="shared" si="3"/>
        <v>62720</v>
      </c>
      <c r="F116">
        <f t="shared" si="4"/>
        <v>196</v>
      </c>
      <c r="G116">
        <f t="shared" si="5"/>
        <v>3948.308713502418</v>
      </c>
      <c r="H116" t="str">
        <f t="shared" si="8"/>
        <v/>
      </c>
      <c r="I116">
        <f t="shared" si="6"/>
        <v>4658.4491612069751</v>
      </c>
      <c r="J116">
        <f t="shared" si="7"/>
        <v>3238.1682657978608</v>
      </c>
    </row>
    <row r="117" spans="2:10" ht="15.75" thickBot="1" x14ac:dyDescent="0.3">
      <c r="B117" s="3">
        <v>44256</v>
      </c>
      <c r="C117" s="4">
        <v>15</v>
      </c>
      <c r="D117" s="4">
        <v>4073</v>
      </c>
      <c r="E117">
        <f t="shared" si="3"/>
        <v>61095</v>
      </c>
      <c r="F117">
        <f t="shared" si="4"/>
        <v>225</v>
      </c>
      <c r="G117">
        <f t="shared" si="5"/>
        <v>3956.9992977338416</v>
      </c>
      <c r="H117" t="str">
        <f t="shared" si="8"/>
        <v/>
      </c>
      <c r="I117">
        <f t="shared" si="6"/>
        <v>4667.1397454383987</v>
      </c>
      <c r="J117">
        <f t="shared" si="7"/>
        <v>3246.8588500292844</v>
      </c>
    </row>
    <row r="118" spans="2:10" ht="15.75" thickBot="1" x14ac:dyDescent="0.3">
      <c r="B118" s="3">
        <v>44263</v>
      </c>
      <c r="C118" s="4">
        <v>16</v>
      </c>
      <c r="D118" s="4">
        <v>4114</v>
      </c>
      <c r="E118">
        <f t="shared" si="3"/>
        <v>65824</v>
      </c>
      <c r="F118">
        <f t="shared" si="4"/>
        <v>256</v>
      </c>
      <c r="G118">
        <f t="shared" si="5"/>
        <v>3965.6898819652656</v>
      </c>
      <c r="H118" t="str">
        <f t="shared" si="8"/>
        <v/>
      </c>
      <c r="I118">
        <f t="shared" si="6"/>
        <v>4675.8303296698232</v>
      </c>
      <c r="J118">
        <f t="shared" si="7"/>
        <v>3255.549434260708</v>
      </c>
    </row>
    <row r="119" spans="2:10" ht="15.75" thickBot="1" x14ac:dyDescent="0.3">
      <c r="B119" s="3">
        <v>44270</v>
      </c>
      <c r="C119" s="4">
        <v>17</v>
      </c>
      <c r="D119" s="4">
        <v>4217</v>
      </c>
      <c r="E119">
        <f t="shared" si="3"/>
        <v>71689</v>
      </c>
      <c r="F119">
        <f t="shared" si="4"/>
        <v>289</v>
      </c>
      <c r="G119">
        <f t="shared" si="5"/>
        <v>3974.3804661966892</v>
      </c>
      <c r="H119" t="str">
        <f t="shared" si="8"/>
        <v/>
      </c>
      <c r="I119">
        <f t="shared" si="6"/>
        <v>4684.5209139012468</v>
      </c>
      <c r="J119">
        <f t="shared" si="7"/>
        <v>3264.2400184921316</v>
      </c>
    </row>
    <row r="120" spans="2:10" ht="15.75" thickBot="1" x14ac:dyDescent="0.3">
      <c r="B120" s="3">
        <v>44277</v>
      </c>
      <c r="C120" s="4">
        <v>18</v>
      </c>
      <c r="D120" s="4">
        <v>3958</v>
      </c>
      <c r="E120">
        <f t="shared" si="3"/>
        <v>71244</v>
      </c>
      <c r="F120">
        <f t="shared" si="4"/>
        <v>324</v>
      </c>
      <c r="G120">
        <f t="shared" si="5"/>
        <v>3983.0710504281128</v>
      </c>
      <c r="H120" t="str">
        <f t="shared" si="8"/>
        <v/>
      </c>
      <c r="I120">
        <f t="shared" si="6"/>
        <v>4693.2114981326704</v>
      </c>
      <c r="J120">
        <f t="shared" si="7"/>
        <v>3272.9306027235552</v>
      </c>
    </row>
    <row r="121" spans="2:10" ht="15.75" thickBot="1" x14ac:dyDescent="0.3">
      <c r="B121" s="3">
        <v>44284</v>
      </c>
      <c r="C121" s="4">
        <v>19</v>
      </c>
      <c r="D121" s="4">
        <v>4387.5</v>
      </c>
      <c r="E121">
        <f t="shared" si="3"/>
        <v>83362.5</v>
      </c>
      <c r="F121">
        <f t="shared" si="4"/>
        <v>361</v>
      </c>
      <c r="G121">
        <f t="shared" si="5"/>
        <v>3991.7616346595364</v>
      </c>
      <c r="H121" t="str">
        <f t="shared" si="8"/>
        <v/>
      </c>
      <c r="I121">
        <f t="shared" si="6"/>
        <v>4701.902082364094</v>
      </c>
      <c r="J121">
        <f t="shared" si="7"/>
        <v>3281.6211869549788</v>
      </c>
    </row>
    <row r="122" spans="2:10" ht="15.75" thickBot="1" x14ac:dyDescent="0.3">
      <c r="B122" s="3">
        <v>44291</v>
      </c>
      <c r="C122" s="4">
        <v>20</v>
      </c>
      <c r="D122" s="4">
        <v>4650.5</v>
      </c>
      <c r="E122">
        <f t="shared" si="3"/>
        <v>93010</v>
      </c>
      <c r="F122">
        <f t="shared" si="4"/>
        <v>400</v>
      </c>
      <c r="G122">
        <f t="shared" si="5"/>
        <v>4000.45221889096</v>
      </c>
      <c r="H122" t="str">
        <f t="shared" si="8"/>
        <v/>
      </c>
      <c r="I122">
        <f t="shared" si="6"/>
        <v>4710.5926665955176</v>
      </c>
      <c r="J122">
        <f t="shared" si="7"/>
        <v>3290.3117711864024</v>
      </c>
    </row>
    <row r="123" spans="2:10" ht="15.75" thickBot="1" x14ac:dyDescent="0.3">
      <c r="B123" s="3">
        <v>44298</v>
      </c>
      <c r="C123" s="4">
        <v>21</v>
      </c>
      <c r="D123" s="4">
        <v>4760</v>
      </c>
      <c r="E123">
        <f t="shared" si="3"/>
        <v>99960</v>
      </c>
      <c r="F123">
        <f t="shared" si="4"/>
        <v>441</v>
      </c>
      <c r="G123">
        <f t="shared" si="5"/>
        <v>4009.1428031223836</v>
      </c>
      <c r="H123" t="str">
        <f t="shared" si="8"/>
        <v>-</v>
      </c>
      <c r="I123">
        <f t="shared" si="6"/>
        <v>4719.2832508269412</v>
      </c>
      <c r="J123">
        <f t="shared" si="7"/>
        <v>3299.002355417826</v>
      </c>
    </row>
    <row r="124" spans="2:10" ht="15.75" thickBot="1" x14ac:dyDescent="0.3">
      <c r="B124" s="3">
        <v>44305</v>
      </c>
      <c r="C124" s="4">
        <v>22</v>
      </c>
      <c r="D124" s="4">
        <v>4860</v>
      </c>
      <c r="E124">
        <f t="shared" si="3"/>
        <v>106920</v>
      </c>
      <c r="F124">
        <f t="shared" si="4"/>
        <v>484</v>
      </c>
      <c r="G124">
        <f t="shared" si="5"/>
        <v>4017.8333873538072</v>
      </c>
      <c r="H124" t="str">
        <f t="shared" si="8"/>
        <v>-</v>
      </c>
      <c r="I124">
        <f t="shared" si="6"/>
        <v>4727.9738350583648</v>
      </c>
      <c r="J124">
        <f t="shared" si="7"/>
        <v>3307.6929396492496</v>
      </c>
    </row>
    <row r="125" spans="2:10" ht="15.75" thickBot="1" x14ac:dyDescent="0.3">
      <c r="B125" s="3">
        <v>44312</v>
      </c>
      <c r="C125" s="4">
        <v>23</v>
      </c>
      <c r="D125" s="4">
        <v>4669.5</v>
      </c>
      <c r="E125">
        <f t="shared" si="3"/>
        <v>107398.5</v>
      </c>
      <c r="F125">
        <f t="shared" si="4"/>
        <v>529</v>
      </c>
      <c r="G125">
        <f t="shared" si="5"/>
        <v>4026.5239715852308</v>
      </c>
      <c r="H125" t="str">
        <f t="shared" si="8"/>
        <v/>
      </c>
      <c r="I125">
        <f t="shared" si="6"/>
        <v>4736.6644192897884</v>
      </c>
      <c r="J125">
        <f t="shared" si="7"/>
        <v>3316.3835238806732</v>
      </c>
    </row>
    <row r="126" spans="2:10" ht="15.75" thickBot="1" x14ac:dyDescent="0.3">
      <c r="B126" s="3">
        <v>44319</v>
      </c>
      <c r="C126" s="4">
        <v>24</v>
      </c>
      <c r="D126" s="4">
        <v>4282.5</v>
      </c>
      <c r="E126">
        <f t="shared" si="3"/>
        <v>102780</v>
      </c>
      <c r="F126">
        <f t="shared" si="4"/>
        <v>576</v>
      </c>
      <c r="G126">
        <f t="shared" si="5"/>
        <v>4035.2145558166544</v>
      </c>
      <c r="H126" t="str">
        <f t="shared" si="8"/>
        <v/>
      </c>
      <c r="I126">
        <f t="shared" si="6"/>
        <v>4745.355003521212</v>
      </c>
      <c r="J126">
        <f t="shared" si="7"/>
        <v>3325.0741081120968</v>
      </c>
    </row>
    <row r="127" spans="2:10" ht="15.75" thickBot="1" x14ac:dyDescent="0.3">
      <c r="B127" s="3">
        <v>44326</v>
      </c>
      <c r="C127" s="4">
        <v>25</v>
      </c>
      <c r="D127" s="4">
        <v>4136</v>
      </c>
      <c r="E127">
        <f t="shared" si="3"/>
        <v>103400</v>
      </c>
      <c r="F127">
        <f t="shared" si="4"/>
        <v>625</v>
      </c>
      <c r="G127">
        <f t="shared" si="5"/>
        <v>4043.9051400480785</v>
      </c>
      <c r="H127" t="str">
        <f t="shared" si="8"/>
        <v/>
      </c>
      <c r="I127">
        <f t="shared" si="6"/>
        <v>4754.0455877526356</v>
      </c>
      <c r="J127">
        <f t="shared" si="7"/>
        <v>3333.7646923435213</v>
      </c>
    </row>
    <row r="128" spans="2:10" ht="15.75" thickBot="1" x14ac:dyDescent="0.3">
      <c r="B128" s="3">
        <v>44333</v>
      </c>
      <c r="C128" s="4">
        <v>26</v>
      </c>
      <c r="D128" s="4">
        <v>4051.5</v>
      </c>
      <c r="E128">
        <f t="shared" si="3"/>
        <v>105339</v>
      </c>
      <c r="F128">
        <f t="shared" si="4"/>
        <v>676</v>
      </c>
      <c r="G128">
        <f t="shared" si="5"/>
        <v>4052.5957242795021</v>
      </c>
      <c r="H128" t="str">
        <f t="shared" si="8"/>
        <v/>
      </c>
      <c r="I128">
        <f t="shared" si="6"/>
        <v>4762.7361719840592</v>
      </c>
      <c r="J128">
        <f t="shared" si="7"/>
        <v>3342.4552765749449</v>
      </c>
    </row>
    <row r="129" spans="2:10" ht="15.75" thickBot="1" x14ac:dyDescent="0.3">
      <c r="B129" s="3">
        <v>44340</v>
      </c>
      <c r="C129" s="4">
        <v>27</v>
      </c>
      <c r="D129" s="4">
        <v>3893</v>
      </c>
      <c r="E129">
        <f t="shared" si="3"/>
        <v>105111</v>
      </c>
      <c r="F129">
        <f t="shared" si="4"/>
        <v>729</v>
      </c>
      <c r="G129">
        <f t="shared" si="5"/>
        <v>4061.2863085109257</v>
      </c>
      <c r="H129" t="str">
        <f t="shared" si="8"/>
        <v/>
      </c>
      <c r="I129">
        <f t="shared" si="6"/>
        <v>4771.4267562154828</v>
      </c>
      <c r="J129">
        <f t="shared" si="7"/>
        <v>3351.1458608063685</v>
      </c>
    </row>
    <row r="130" spans="2:10" ht="15.75" thickBot="1" x14ac:dyDescent="0.3">
      <c r="B130" s="3">
        <v>44347</v>
      </c>
      <c r="C130" s="4">
        <v>28</v>
      </c>
      <c r="D130" s="4">
        <v>4043</v>
      </c>
      <c r="E130">
        <f t="shared" si="3"/>
        <v>113204</v>
      </c>
      <c r="F130">
        <f t="shared" si="4"/>
        <v>784</v>
      </c>
      <c r="G130">
        <f t="shared" si="5"/>
        <v>4069.9768927423493</v>
      </c>
      <c r="H130" t="str">
        <f t="shared" si="8"/>
        <v/>
      </c>
      <c r="I130">
        <f t="shared" si="6"/>
        <v>4780.1173404469064</v>
      </c>
      <c r="J130">
        <f t="shared" si="7"/>
        <v>3359.8364450377921</v>
      </c>
    </row>
    <row r="131" spans="2:10" ht="15.75" thickBot="1" x14ac:dyDescent="0.3">
      <c r="B131" s="3">
        <v>44354</v>
      </c>
      <c r="C131" s="4">
        <v>29</v>
      </c>
      <c r="D131" s="4">
        <v>4134.5</v>
      </c>
      <c r="E131">
        <f t="shared" si="3"/>
        <v>119900.5</v>
      </c>
      <c r="F131">
        <f t="shared" si="4"/>
        <v>841</v>
      </c>
      <c r="G131">
        <f t="shared" si="5"/>
        <v>4078.6674769737729</v>
      </c>
      <c r="H131" t="str">
        <f t="shared" si="8"/>
        <v/>
      </c>
      <c r="I131">
        <f t="shared" si="6"/>
        <v>4788.80792467833</v>
      </c>
      <c r="J131">
        <f t="shared" si="7"/>
        <v>3368.5270292692157</v>
      </c>
    </row>
    <row r="132" spans="2:10" ht="15.75" thickBot="1" x14ac:dyDescent="0.3">
      <c r="B132" s="3">
        <v>44361</v>
      </c>
      <c r="C132" s="4">
        <v>30</v>
      </c>
      <c r="D132" s="4">
        <v>4230</v>
      </c>
      <c r="E132">
        <f t="shared" si="3"/>
        <v>126900</v>
      </c>
      <c r="F132">
        <f t="shared" si="4"/>
        <v>900</v>
      </c>
      <c r="G132">
        <f t="shared" si="5"/>
        <v>4087.3580612051965</v>
      </c>
      <c r="H132" t="str">
        <f t="shared" si="8"/>
        <v/>
      </c>
      <c r="I132">
        <f t="shared" si="6"/>
        <v>4797.4985089097536</v>
      </c>
      <c r="J132">
        <f t="shared" si="7"/>
        <v>3377.2176135006393</v>
      </c>
    </row>
    <row r="133" spans="2:10" ht="15.75" thickBot="1" x14ac:dyDescent="0.3">
      <c r="B133" s="3">
        <v>44368</v>
      </c>
      <c r="C133" s="4">
        <v>31</v>
      </c>
      <c r="D133" s="4">
        <v>4221.5</v>
      </c>
      <c r="E133">
        <f t="shared" si="3"/>
        <v>130866.5</v>
      </c>
      <c r="F133">
        <f t="shared" si="4"/>
        <v>961</v>
      </c>
      <c r="G133">
        <f t="shared" si="5"/>
        <v>4096.0486454366201</v>
      </c>
      <c r="H133" t="str">
        <f t="shared" si="8"/>
        <v/>
      </c>
      <c r="I133">
        <f t="shared" si="6"/>
        <v>4806.1890931411772</v>
      </c>
      <c r="J133">
        <f t="shared" si="7"/>
        <v>3385.9081977320629</v>
      </c>
    </row>
    <row r="134" spans="2:10" ht="15.75" thickBot="1" x14ac:dyDescent="0.3">
      <c r="B134" s="3">
        <v>44375</v>
      </c>
      <c r="C134" s="4">
        <v>32</v>
      </c>
      <c r="D134" s="4">
        <v>4260</v>
      </c>
      <c r="E134">
        <f t="shared" si="3"/>
        <v>136320</v>
      </c>
      <c r="F134">
        <f t="shared" si="4"/>
        <v>1024</v>
      </c>
      <c r="G134">
        <f t="shared" si="5"/>
        <v>4104.7392296680437</v>
      </c>
      <c r="H134" t="str">
        <f t="shared" si="8"/>
        <v/>
      </c>
      <c r="I134">
        <f t="shared" si="6"/>
        <v>4814.8796773726008</v>
      </c>
      <c r="J134">
        <f t="shared" si="7"/>
        <v>3394.5987819634865</v>
      </c>
    </row>
    <row r="135" spans="2:10" ht="15.75" thickBot="1" x14ac:dyDescent="0.3">
      <c r="B135" s="3">
        <v>44382</v>
      </c>
      <c r="C135" s="4">
        <v>33</v>
      </c>
      <c r="D135" s="4">
        <v>4129</v>
      </c>
      <c r="E135">
        <f t="shared" si="3"/>
        <v>136257</v>
      </c>
      <c r="F135">
        <f t="shared" si="4"/>
        <v>1089</v>
      </c>
      <c r="G135">
        <f t="shared" si="5"/>
        <v>4113.4298138994673</v>
      </c>
      <c r="H135" t="str">
        <f t="shared" si="8"/>
        <v/>
      </c>
      <c r="I135">
        <f t="shared" si="6"/>
        <v>4823.5702616040244</v>
      </c>
      <c r="J135">
        <f t="shared" si="7"/>
        <v>3403.2893661949101</v>
      </c>
    </row>
    <row r="136" spans="2:10" ht="15.75" thickBot="1" x14ac:dyDescent="0.3">
      <c r="B136" s="3">
        <v>44389</v>
      </c>
      <c r="C136" s="4">
        <v>34</v>
      </c>
      <c r="D136" s="4">
        <v>3989.5</v>
      </c>
      <c r="E136">
        <f t="shared" si="3"/>
        <v>135643</v>
      </c>
      <c r="F136">
        <f t="shared" si="4"/>
        <v>1156</v>
      </c>
      <c r="G136">
        <f t="shared" si="5"/>
        <v>4122.1203981308909</v>
      </c>
      <c r="H136" t="str">
        <f t="shared" si="8"/>
        <v/>
      </c>
      <c r="I136">
        <f t="shared" si="6"/>
        <v>4832.260845835448</v>
      </c>
      <c r="J136">
        <f t="shared" si="7"/>
        <v>3411.9799504263337</v>
      </c>
    </row>
    <row r="137" spans="2:10" ht="15.75" thickBot="1" x14ac:dyDescent="0.3">
      <c r="B137" s="3">
        <v>44396</v>
      </c>
      <c r="C137" s="4">
        <v>35</v>
      </c>
      <c r="D137" s="4">
        <v>3950.5</v>
      </c>
      <c r="E137">
        <f t="shared" si="3"/>
        <v>138267.5</v>
      </c>
      <c r="F137">
        <f t="shared" si="4"/>
        <v>1225</v>
      </c>
      <c r="G137">
        <f t="shared" si="5"/>
        <v>4130.8109823623145</v>
      </c>
      <c r="H137" t="str">
        <f t="shared" si="8"/>
        <v/>
      </c>
      <c r="I137">
        <f t="shared" si="6"/>
        <v>4840.9514300668716</v>
      </c>
      <c r="J137">
        <f t="shared" si="7"/>
        <v>3420.6705346577573</v>
      </c>
    </row>
    <row r="138" spans="2:10" ht="15.75" thickBot="1" x14ac:dyDescent="0.3">
      <c r="B138" s="5">
        <v>44403</v>
      </c>
      <c r="C138" s="6">
        <v>36</v>
      </c>
      <c r="D138" s="6">
        <v>3818</v>
      </c>
      <c r="E138">
        <f t="shared" si="3"/>
        <v>137448</v>
      </c>
      <c r="F138">
        <f t="shared" si="4"/>
        <v>1296</v>
      </c>
      <c r="G138">
        <f t="shared" si="5"/>
        <v>4139.5015665937381</v>
      </c>
      <c r="H138" t="str">
        <f t="shared" si="8"/>
        <v/>
      </c>
      <c r="I138">
        <f t="shared" si="6"/>
        <v>4849.6420142982952</v>
      </c>
      <c r="J138">
        <f t="shared" si="7"/>
        <v>3429.3611188891809</v>
      </c>
    </row>
    <row r="139" spans="2:10" ht="15.75" thickBot="1" x14ac:dyDescent="0.3">
      <c r="B139" s="5">
        <v>44410</v>
      </c>
      <c r="C139" s="6">
        <v>37</v>
      </c>
      <c r="D139" s="6">
        <v>3849.5</v>
      </c>
      <c r="E139">
        <f t="shared" si="3"/>
        <v>142431.5</v>
      </c>
      <c r="F139">
        <f t="shared" si="4"/>
        <v>1369</v>
      </c>
      <c r="G139">
        <f t="shared" si="5"/>
        <v>4148.1921508251617</v>
      </c>
      <c r="H139" t="str">
        <f t="shared" si="8"/>
        <v/>
      </c>
      <c r="I139">
        <f t="shared" si="6"/>
        <v>4858.3325985297188</v>
      </c>
      <c r="J139">
        <f t="shared" si="7"/>
        <v>3438.0517031206045</v>
      </c>
    </row>
    <row r="140" spans="2:10" ht="15.75" thickBot="1" x14ac:dyDescent="0.3">
      <c r="B140" s="5">
        <v>44417</v>
      </c>
      <c r="C140" s="6">
        <v>38</v>
      </c>
      <c r="D140" s="6">
        <v>3820.5</v>
      </c>
      <c r="E140">
        <f t="shared" si="3"/>
        <v>145179</v>
      </c>
      <c r="F140">
        <f t="shared" si="4"/>
        <v>1444</v>
      </c>
      <c r="G140">
        <f t="shared" si="5"/>
        <v>4156.8827350565853</v>
      </c>
      <c r="H140" t="str">
        <f t="shared" si="8"/>
        <v/>
      </c>
      <c r="I140">
        <f t="shared" si="6"/>
        <v>4867.0231827611424</v>
      </c>
      <c r="J140">
        <f t="shared" si="7"/>
        <v>3446.7422873520281</v>
      </c>
    </row>
    <row r="141" spans="2:10" ht="15.75" thickBot="1" x14ac:dyDescent="0.3">
      <c r="B141" s="5">
        <v>44424</v>
      </c>
      <c r="C141" s="6">
        <v>39</v>
      </c>
      <c r="D141" s="6">
        <v>3656</v>
      </c>
      <c r="E141">
        <f t="shared" si="3"/>
        <v>142584</v>
      </c>
      <c r="F141">
        <f t="shared" si="4"/>
        <v>1521</v>
      </c>
      <c r="G141">
        <f t="shared" si="5"/>
        <v>4165.5733192880089</v>
      </c>
      <c r="H141" t="str">
        <f t="shared" si="8"/>
        <v/>
      </c>
      <c r="I141">
        <f t="shared" si="6"/>
        <v>4875.713766992566</v>
      </c>
      <c r="J141">
        <f t="shared" si="7"/>
        <v>3455.4328715834517</v>
      </c>
    </row>
    <row r="142" spans="2:10" ht="15.75" thickBot="1" x14ac:dyDescent="0.3">
      <c r="B142" s="5">
        <v>44431</v>
      </c>
      <c r="C142" s="6">
        <v>40</v>
      </c>
      <c r="D142" s="6">
        <v>3890</v>
      </c>
      <c r="E142">
        <f t="shared" si="3"/>
        <v>155600</v>
      </c>
      <c r="F142">
        <f t="shared" si="4"/>
        <v>1600</v>
      </c>
      <c r="G142">
        <f t="shared" si="5"/>
        <v>4174.2639035194334</v>
      </c>
      <c r="H142" t="str">
        <f t="shared" si="8"/>
        <v/>
      </c>
      <c r="I142">
        <f t="shared" si="6"/>
        <v>4884.4043512239905</v>
      </c>
      <c r="J142">
        <f t="shared" si="7"/>
        <v>3464.1234558148763</v>
      </c>
    </row>
    <row r="143" spans="2:10" ht="15.75" thickBot="1" x14ac:dyDescent="0.3">
      <c r="B143" s="5">
        <v>44438</v>
      </c>
      <c r="C143" s="6">
        <v>41</v>
      </c>
      <c r="D143" s="6">
        <v>3806.5</v>
      </c>
      <c r="E143">
        <f t="shared" si="3"/>
        <v>156066.5</v>
      </c>
      <c r="F143">
        <f t="shared" si="4"/>
        <v>1681</v>
      </c>
      <c r="G143">
        <f t="shared" si="5"/>
        <v>4182.954487750857</v>
      </c>
      <c r="H143" t="str">
        <f t="shared" si="8"/>
        <v/>
      </c>
      <c r="I143">
        <f t="shared" si="6"/>
        <v>4893.0949354554141</v>
      </c>
      <c r="J143">
        <f t="shared" si="7"/>
        <v>3472.8140400462999</v>
      </c>
    </row>
    <row r="144" spans="2:10" ht="15.75" thickBot="1" x14ac:dyDescent="0.3">
      <c r="B144" s="5">
        <v>44445</v>
      </c>
      <c r="C144" s="6">
        <v>42</v>
      </c>
      <c r="D144" s="6">
        <v>3694.5</v>
      </c>
      <c r="E144">
        <f t="shared" si="3"/>
        <v>155169</v>
      </c>
      <c r="F144">
        <f t="shared" si="4"/>
        <v>1764</v>
      </c>
      <c r="G144">
        <f t="shared" si="5"/>
        <v>4191.6450719822806</v>
      </c>
      <c r="H144" t="str">
        <f t="shared" si="8"/>
        <v/>
      </c>
      <c r="I144">
        <f t="shared" si="6"/>
        <v>4901.7855196868377</v>
      </c>
      <c r="J144">
        <f t="shared" si="7"/>
        <v>3481.5046242777235</v>
      </c>
    </row>
    <row r="146" spans="2:16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51" spans="2:16" ht="15.75" thickBot="1" x14ac:dyDescent="0.3"/>
    <row r="152" spans="2:16" ht="17.25" thickBot="1" x14ac:dyDescent="0.3">
      <c r="B152" s="1" t="s">
        <v>1</v>
      </c>
      <c r="C152" s="2" t="s">
        <v>2</v>
      </c>
      <c r="D152" s="2" t="s">
        <v>3</v>
      </c>
      <c r="E152" s="10" t="s">
        <v>7</v>
      </c>
      <c r="F152" s="10" t="s">
        <v>20</v>
      </c>
      <c r="G152" s="10" t="s">
        <v>9</v>
      </c>
      <c r="I152" s="13" t="s">
        <v>18</v>
      </c>
      <c r="J152" s="14"/>
    </row>
    <row r="153" spans="2:16" ht="15.75" thickBot="1" x14ac:dyDescent="0.3">
      <c r="B153" s="3">
        <v>44165</v>
      </c>
      <c r="C153" s="4">
        <v>2</v>
      </c>
      <c r="D153" s="4">
        <v>3556</v>
      </c>
      <c r="E153">
        <f t="shared" ref="E153:E186" si="9">C153*D153</f>
        <v>7112</v>
      </c>
      <c r="F153">
        <f t="shared" ref="F153:F186" si="10">C153^2</f>
        <v>4</v>
      </c>
      <c r="G153">
        <f t="shared" ref="G153:G186" si="11">F$190*C153+F$191</f>
        <v>3658.9552661381658</v>
      </c>
      <c r="H153" t="str">
        <f t="shared" ref="H153:H186" si="12">IF(OR(D153&lt;J153,D153&gt;I153),"-","")</f>
        <v/>
      </c>
      <c r="I153">
        <f>G153+1.5*_xlfn.STDEV.S(D$153:D$186)</f>
        <v>4176.3820730406851</v>
      </c>
      <c r="J153">
        <f>G153-1.5*_xlfn.STDEV.S(D$153:D$186)</f>
        <v>3141.5284592356466</v>
      </c>
    </row>
    <row r="154" spans="2:16" ht="15.75" thickBot="1" x14ac:dyDescent="0.3">
      <c r="B154" s="3">
        <v>44172</v>
      </c>
      <c r="C154" s="4">
        <v>3</v>
      </c>
      <c r="D154" s="4">
        <v>3164.5</v>
      </c>
      <c r="E154">
        <f t="shared" si="9"/>
        <v>9493.5</v>
      </c>
      <c r="F154">
        <f t="shared" si="10"/>
        <v>9</v>
      </c>
      <c r="G154">
        <f t="shared" si="11"/>
        <v>3670.0929360135901</v>
      </c>
      <c r="H154" t="str">
        <f t="shared" si="12"/>
        <v/>
      </c>
      <c r="I154">
        <f t="shared" ref="I154:I186" si="13">G154+1.5*_xlfn.STDEV.S(D$153:D$186)</f>
        <v>4187.519742916109</v>
      </c>
      <c r="J154">
        <f t="shared" ref="J154:J186" si="14">G154-1.5*_xlfn.STDEV.S(D$153:D$186)</f>
        <v>3152.6661291110709</v>
      </c>
      <c r="L154" s="11"/>
    </row>
    <row r="155" spans="2:16" ht="15.75" thickBot="1" x14ac:dyDescent="0.3">
      <c r="B155" s="3">
        <v>44179</v>
      </c>
      <c r="C155" s="4">
        <v>4</v>
      </c>
      <c r="D155" s="4">
        <v>3264.5</v>
      </c>
      <c r="E155">
        <f t="shared" si="9"/>
        <v>13058</v>
      </c>
      <c r="F155">
        <f t="shared" si="10"/>
        <v>16</v>
      </c>
      <c r="G155">
        <f t="shared" si="11"/>
        <v>3681.2306058890149</v>
      </c>
      <c r="H155" t="str">
        <f t="shared" si="12"/>
        <v/>
      </c>
      <c r="I155">
        <f t="shared" si="13"/>
        <v>4198.6574127915337</v>
      </c>
      <c r="J155">
        <f t="shared" si="14"/>
        <v>3163.8037989864956</v>
      </c>
    </row>
    <row r="156" spans="2:16" ht="15.75" thickBot="1" x14ac:dyDescent="0.3">
      <c r="B156" s="3">
        <v>44186</v>
      </c>
      <c r="C156" s="4">
        <v>5</v>
      </c>
      <c r="D156" s="4">
        <v>3150.5</v>
      </c>
      <c r="E156">
        <f t="shared" si="9"/>
        <v>15752.5</v>
      </c>
      <c r="F156">
        <f t="shared" si="10"/>
        <v>25</v>
      </c>
      <c r="G156">
        <f t="shared" si="11"/>
        <v>3692.3682757644397</v>
      </c>
      <c r="H156" t="str">
        <f t="shared" si="12"/>
        <v>-</v>
      </c>
      <c r="I156">
        <f t="shared" si="13"/>
        <v>4209.7950826669585</v>
      </c>
      <c r="J156">
        <f t="shared" si="14"/>
        <v>3174.9414688619204</v>
      </c>
    </row>
    <row r="157" spans="2:16" ht="15.75" thickBot="1" x14ac:dyDescent="0.3">
      <c r="B157" s="3">
        <v>44193</v>
      </c>
      <c r="C157" s="4">
        <v>6</v>
      </c>
      <c r="D157" s="4">
        <v>3289.5</v>
      </c>
      <c r="E157">
        <f t="shared" si="9"/>
        <v>19737</v>
      </c>
      <c r="F157">
        <f t="shared" si="10"/>
        <v>36</v>
      </c>
      <c r="G157">
        <f t="shared" si="11"/>
        <v>3703.5059456398644</v>
      </c>
      <c r="H157" t="str">
        <f t="shared" si="12"/>
        <v/>
      </c>
      <c r="I157">
        <f t="shared" si="13"/>
        <v>4220.9327525423832</v>
      </c>
      <c r="J157">
        <f t="shared" si="14"/>
        <v>3186.0791387373451</v>
      </c>
    </row>
    <row r="158" spans="2:16" ht="15.75" thickBot="1" x14ac:dyDescent="0.3">
      <c r="B158" s="3">
        <v>44200</v>
      </c>
      <c r="C158" s="4">
        <v>7</v>
      </c>
      <c r="D158" s="4">
        <v>3376.5</v>
      </c>
      <c r="E158">
        <f t="shared" si="9"/>
        <v>23635.5</v>
      </c>
      <c r="F158">
        <f t="shared" si="10"/>
        <v>49</v>
      </c>
      <c r="G158">
        <f t="shared" si="11"/>
        <v>3714.6436155152892</v>
      </c>
      <c r="H158" t="str">
        <f t="shared" si="12"/>
        <v/>
      </c>
      <c r="I158">
        <f t="shared" si="13"/>
        <v>4232.070422417808</v>
      </c>
      <c r="J158">
        <f t="shared" si="14"/>
        <v>3197.2168086127699</v>
      </c>
    </row>
    <row r="159" spans="2:16" ht="15.75" thickBot="1" x14ac:dyDescent="0.3">
      <c r="B159" s="3">
        <v>44207</v>
      </c>
      <c r="C159" s="4">
        <v>8</v>
      </c>
      <c r="D159" s="4">
        <v>3805.5</v>
      </c>
      <c r="E159">
        <f t="shared" si="9"/>
        <v>30444</v>
      </c>
      <c r="F159">
        <f t="shared" si="10"/>
        <v>64</v>
      </c>
      <c r="G159">
        <f t="shared" si="11"/>
        <v>3725.7812853907135</v>
      </c>
      <c r="H159" t="str">
        <f t="shared" si="12"/>
        <v/>
      </c>
      <c r="I159">
        <f t="shared" si="13"/>
        <v>4243.2080922932328</v>
      </c>
      <c r="J159">
        <f t="shared" si="14"/>
        <v>3208.3544784881942</v>
      </c>
    </row>
    <row r="160" spans="2:16" ht="15.75" thickBot="1" x14ac:dyDescent="0.3">
      <c r="B160" s="3">
        <v>44214</v>
      </c>
      <c r="C160" s="4">
        <v>9</v>
      </c>
      <c r="D160" s="4">
        <v>3980</v>
      </c>
      <c r="E160">
        <f t="shared" si="9"/>
        <v>35820</v>
      </c>
      <c r="F160">
        <f t="shared" si="10"/>
        <v>81</v>
      </c>
      <c r="G160">
        <f t="shared" si="11"/>
        <v>3736.9189552661383</v>
      </c>
      <c r="H160" t="str">
        <f t="shared" si="12"/>
        <v/>
      </c>
      <c r="I160">
        <f t="shared" si="13"/>
        <v>4254.3457621686575</v>
      </c>
      <c r="J160">
        <f t="shared" si="14"/>
        <v>3219.492148363619</v>
      </c>
    </row>
    <row r="161" spans="2:10" ht="15.75" thickBot="1" x14ac:dyDescent="0.3">
      <c r="B161" s="3">
        <v>44221</v>
      </c>
      <c r="C161" s="4">
        <v>10</v>
      </c>
      <c r="D161" s="4">
        <v>3662</v>
      </c>
      <c r="E161">
        <f t="shared" si="9"/>
        <v>36620</v>
      </c>
      <c r="F161">
        <f t="shared" si="10"/>
        <v>100</v>
      </c>
      <c r="G161">
        <f t="shared" si="11"/>
        <v>3748.056625141563</v>
      </c>
      <c r="H161" t="str">
        <f t="shared" si="12"/>
        <v/>
      </c>
      <c r="I161">
        <f t="shared" si="13"/>
        <v>4265.4834320440823</v>
      </c>
      <c r="J161">
        <f t="shared" si="14"/>
        <v>3230.6298182390437</v>
      </c>
    </row>
    <row r="162" spans="2:10" ht="15.75" thickBot="1" x14ac:dyDescent="0.3">
      <c r="B162" s="3">
        <v>44249</v>
      </c>
      <c r="C162" s="4">
        <v>14</v>
      </c>
      <c r="D162" s="4">
        <v>4480</v>
      </c>
      <c r="E162">
        <f t="shared" si="9"/>
        <v>62720</v>
      </c>
      <c r="F162">
        <f t="shared" si="10"/>
        <v>196</v>
      </c>
      <c r="G162">
        <f t="shared" si="11"/>
        <v>3792.6073046432616</v>
      </c>
      <c r="H162" t="str">
        <f t="shared" si="12"/>
        <v>-</v>
      </c>
      <c r="I162">
        <f t="shared" si="13"/>
        <v>4310.0341115457813</v>
      </c>
      <c r="J162">
        <f t="shared" si="14"/>
        <v>3275.1804977407423</v>
      </c>
    </row>
    <row r="163" spans="2:10" ht="15.75" thickBot="1" x14ac:dyDescent="0.3">
      <c r="B163" s="3">
        <v>44256</v>
      </c>
      <c r="C163" s="4">
        <v>15</v>
      </c>
      <c r="D163" s="4">
        <v>4073</v>
      </c>
      <c r="E163">
        <f t="shared" si="9"/>
        <v>61095</v>
      </c>
      <c r="F163">
        <f t="shared" si="10"/>
        <v>225</v>
      </c>
      <c r="G163">
        <f t="shared" si="11"/>
        <v>3803.7449745186864</v>
      </c>
      <c r="H163" t="str">
        <f t="shared" si="12"/>
        <v/>
      </c>
      <c r="I163">
        <f t="shared" si="13"/>
        <v>4321.1717814212061</v>
      </c>
      <c r="J163">
        <f t="shared" si="14"/>
        <v>3286.3181676161671</v>
      </c>
    </row>
    <row r="164" spans="2:10" ht="15.75" thickBot="1" x14ac:dyDescent="0.3">
      <c r="B164" s="3">
        <v>44263</v>
      </c>
      <c r="C164" s="4">
        <v>16</v>
      </c>
      <c r="D164" s="4">
        <v>4114</v>
      </c>
      <c r="E164">
        <f t="shared" si="9"/>
        <v>65824</v>
      </c>
      <c r="F164">
        <f t="shared" si="10"/>
        <v>256</v>
      </c>
      <c r="G164">
        <f t="shared" si="11"/>
        <v>3814.8826443941111</v>
      </c>
      <c r="H164" t="str">
        <f t="shared" si="12"/>
        <v/>
      </c>
      <c r="I164">
        <f t="shared" si="13"/>
        <v>4332.3094512966309</v>
      </c>
      <c r="J164">
        <f t="shared" si="14"/>
        <v>3297.4558374915919</v>
      </c>
    </row>
    <row r="165" spans="2:10" ht="15.75" thickBot="1" x14ac:dyDescent="0.3">
      <c r="B165" s="3">
        <v>44270</v>
      </c>
      <c r="C165" s="4">
        <v>17</v>
      </c>
      <c r="D165" s="4">
        <v>4217</v>
      </c>
      <c r="E165">
        <f t="shared" si="9"/>
        <v>71689</v>
      </c>
      <c r="F165">
        <f t="shared" si="10"/>
        <v>289</v>
      </c>
      <c r="G165">
        <f t="shared" si="11"/>
        <v>3826.0203142695359</v>
      </c>
      <c r="H165" t="str">
        <f t="shared" si="12"/>
        <v/>
      </c>
      <c r="I165">
        <f t="shared" si="13"/>
        <v>4343.4471211720556</v>
      </c>
      <c r="J165">
        <f t="shared" si="14"/>
        <v>3308.5935073670166</v>
      </c>
    </row>
    <row r="166" spans="2:10" ht="15.75" thickBot="1" x14ac:dyDescent="0.3">
      <c r="B166" s="3">
        <v>44277</v>
      </c>
      <c r="C166" s="4">
        <v>18</v>
      </c>
      <c r="D166" s="4">
        <v>3958</v>
      </c>
      <c r="E166">
        <f t="shared" si="9"/>
        <v>71244</v>
      </c>
      <c r="F166">
        <f t="shared" si="10"/>
        <v>324</v>
      </c>
      <c r="G166">
        <f t="shared" si="11"/>
        <v>3837.1579841449607</v>
      </c>
      <c r="H166" t="str">
        <f t="shared" si="12"/>
        <v/>
      </c>
      <c r="I166">
        <f t="shared" si="13"/>
        <v>4354.5847910474804</v>
      </c>
      <c r="J166">
        <f t="shared" si="14"/>
        <v>3319.7311772424414</v>
      </c>
    </row>
    <row r="167" spans="2:10" ht="15.75" thickBot="1" x14ac:dyDescent="0.3">
      <c r="B167" s="3">
        <v>44284</v>
      </c>
      <c r="C167" s="4">
        <v>19</v>
      </c>
      <c r="D167" s="4">
        <v>4387.5</v>
      </c>
      <c r="E167">
        <f t="shared" si="9"/>
        <v>83362.5</v>
      </c>
      <c r="F167">
        <f t="shared" si="10"/>
        <v>361</v>
      </c>
      <c r="G167">
        <f t="shared" si="11"/>
        <v>3848.295654020385</v>
      </c>
      <c r="H167" t="str">
        <f t="shared" si="12"/>
        <v>-</v>
      </c>
      <c r="I167">
        <f t="shared" si="13"/>
        <v>4365.7224609229042</v>
      </c>
      <c r="J167">
        <f t="shared" si="14"/>
        <v>3330.8688471178657</v>
      </c>
    </row>
    <row r="168" spans="2:10" ht="15.75" thickBot="1" x14ac:dyDescent="0.3">
      <c r="B168" s="3">
        <v>44319</v>
      </c>
      <c r="C168" s="4">
        <v>24</v>
      </c>
      <c r="D168" s="4">
        <v>4282.5</v>
      </c>
      <c r="E168">
        <f t="shared" si="9"/>
        <v>102780</v>
      </c>
      <c r="F168">
        <f t="shared" si="10"/>
        <v>576</v>
      </c>
      <c r="G168">
        <f t="shared" si="11"/>
        <v>3903.9840033975088</v>
      </c>
      <c r="H168" t="str">
        <f t="shared" si="12"/>
        <v/>
      </c>
      <c r="I168">
        <f t="shared" si="13"/>
        <v>4421.4108103000281</v>
      </c>
      <c r="J168">
        <f t="shared" si="14"/>
        <v>3386.5571964949895</v>
      </c>
    </row>
    <row r="169" spans="2:10" ht="15.75" thickBot="1" x14ac:dyDescent="0.3">
      <c r="B169" s="3">
        <v>44326</v>
      </c>
      <c r="C169" s="4">
        <v>25</v>
      </c>
      <c r="D169" s="4">
        <v>4136</v>
      </c>
      <c r="E169">
        <f t="shared" si="9"/>
        <v>103400</v>
      </c>
      <c r="F169">
        <f t="shared" si="10"/>
        <v>625</v>
      </c>
      <c r="G169">
        <f t="shared" si="11"/>
        <v>3915.1216732729331</v>
      </c>
      <c r="H169" t="str">
        <f t="shared" si="12"/>
        <v/>
      </c>
      <c r="I169">
        <f t="shared" si="13"/>
        <v>4432.5484801754519</v>
      </c>
      <c r="J169">
        <f t="shared" si="14"/>
        <v>3397.6948663704138</v>
      </c>
    </row>
    <row r="170" spans="2:10" ht="15.75" thickBot="1" x14ac:dyDescent="0.3">
      <c r="B170" s="3">
        <v>44333</v>
      </c>
      <c r="C170" s="4">
        <v>26</v>
      </c>
      <c r="D170" s="4">
        <v>4051.5</v>
      </c>
      <c r="E170">
        <f t="shared" si="9"/>
        <v>105339</v>
      </c>
      <c r="F170">
        <f t="shared" si="10"/>
        <v>676</v>
      </c>
      <c r="G170">
        <f t="shared" si="11"/>
        <v>3926.2593431483579</v>
      </c>
      <c r="H170" t="str">
        <f t="shared" si="12"/>
        <v/>
      </c>
      <c r="I170">
        <f t="shared" si="13"/>
        <v>4443.6861500508767</v>
      </c>
      <c r="J170">
        <f t="shared" si="14"/>
        <v>3408.8325362458386</v>
      </c>
    </row>
    <row r="171" spans="2:10" ht="15.75" thickBot="1" x14ac:dyDescent="0.3">
      <c r="B171" s="3">
        <v>44340</v>
      </c>
      <c r="C171" s="4">
        <v>27</v>
      </c>
      <c r="D171" s="4">
        <v>3893</v>
      </c>
      <c r="E171">
        <f t="shared" si="9"/>
        <v>105111</v>
      </c>
      <c r="F171">
        <f t="shared" si="10"/>
        <v>729</v>
      </c>
      <c r="G171">
        <f t="shared" si="11"/>
        <v>3937.3970130237826</v>
      </c>
      <c r="H171" t="str">
        <f t="shared" si="12"/>
        <v/>
      </c>
      <c r="I171">
        <f t="shared" si="13"/>
        <v>4454.8238199263014</v>
      </c>
      <c r="J171">
        <f t="shared" si="14"/>
        <v>3419.9702061212633</v>
      </c>
    </row>
    <row r="172" spans="2:10" ht="15.75" thickBot="1" x14ac:dyDescent="0.3">
      <c r="B172" s="3">
        <v>44347</v>
      </c>
      <c r="C172" s="4">
        <v>28</v>
      </c>
      <c r="D172" s="4">
        <v>4043</v>
      </c>
      <c r="E172">
        <f t="shared" si="9"/>
        <v>113204</v>
      </c>
      <c r="F172">
        <f t="shared" si="10"/>
        <v>784</v>
      </c>
      <c r="G172">
        <f t="shared" si="11"/>
        <v>3948.5346828992074</v>
      </c>
      <c r="H172" t="str">
        <f t="shared" si="12"/>
        <v/>
      </c>
      <c r="I172">
        <f t="shared" si="13"/>
        <v>4465.9614898017262</v>
      </c>
      <c r="J172">
        <f t="shared" si="14"/>
        <v>3431.1078759966881</v>
      </c>
    </row>
    <row r="173" spans="2:10" ht="15.75" thickBot="1" x14ac:dyDescent="0.3">
      <c r="B173" s="3">
        <v>44354</v>
      </c>
      <c r="C173" s="4">
        <v>29</v>
      </c>
      <c r="D173" s="4">
        <v>4134.5</v>
      </c>
      <c r="E173">
        <f t="shared" si="9"/>
        <v>119900.5</v>
      </c>
      <c r="F173">
        <f t="shared" si="10"/>
        <v>841</v>
      </c>
      <c r="G173">
        <f t="shared" si="11"/>
        <v>3959.6723527746317</v>
      </c>
      <c r="H173" t="str">
        <f t="shared" si="12"/>
        <v/>
      </c>
      <c r="I173">
        <f t="shared" si="13"/>
        <v>4477.099159677151</v>
      </c>
      <c r="J173">
        <f t="shared" si="14"/>
        <v>3442.2455458721124</v>
      </c>
    </row>
    <row r="174" spans="2:10" ht="15.75" thickBot="1" x14ac:dyDescent="0.3">
      <c r="B174" s="3">
        <v>44361</v>
      </c>
      <c r="C174" s="4">
        <v>30</v>
      </c>
      <c r="D174" s="4">
        <v>4230</v>
      </c>
      <c r="E174">
        <f t="shared" si="9"/>
        <v>126900</v>
      </c>
      <c r="F174">
        <f t="shared" si="10"/>
        <v>900</v>
      </c>
      <c r="G174">
        <f t="shared" si="11"/>
        <v>3970.8100226500565</v>
      </c>
      <c r="H174" t="str">
        <f t="shared" si="12"/>
        <v/>
      </c>
      <c r="I174">
        <f t="shared" si="13"/>
        <v>4488.2368295525757</v>
      </c>
      <c r="J174">
        <f t="shared" si="14"/>
        <v>3453.3832157475372</v>
      </c>
    </row>
    <row r="175" spans="2:10" ht="15.75" thickBot="1" x14ac:dyDescent="0.3">
      <c r="B175" s="3">
        <v>44368</v>
      </c>
      <c r="C175" s="4">
        <v>31</v>
      </c>
      <c r="D175" s="4">
        <v>4221.5</v>
      </c>
      <c r="E175">
        <f t="shared" si="9"/>
        <v>130866.5</v>
      </c>
      <c r="F175">
        <f t="shared" si="10"/>
        <v>961</v>
      </c>
      <c r="G175">
        <f t="shared" si="11"/>
        <v>3981.9476925254812</v>
      </c>
      <c r="H175" t="str">
        <f t="shared" si="12"/>
        <v/>
      </c>
      <c r="I175">
        <f t="shared" si="13"/>
        <v>4499.3744994280005</v>
      </c>
      <c r="J175">
        <f t="shared" si="14"/>
        <v>3464.5208856229619</v>
      </c>
    </row>
    <row r="176" spans="2:10" ht="15.75" thickBot="1" x14ac:dyDescent="0.3">
      <c r="B176" s="3">
        <v>44375</v>
      </c>
      <c r="C176" s="4">
        <v>32</v>
      </c>
      <c r="D176" s="4">
        <v>4260</v>
      </c>
      <c r="E176">
        <f t="shared" si="9"/>
        <v>136320</v>
      </c>
      <c r="F176">
        <f t="shared" si="10"/>
        <v>1024</v>
      </c>
      <c r="G176">
        <f t="shared" si="11"/>
        <v>3993.085362400906</v>
      </c>
      <c r="H176" t="str">
        <f t="shared" si="12"/>
        <v/>
      </c>
      <c r="I176">
        <f t="shared" si="13"/>
        <v>4510.5121693034253</v>
      </c>
      <c r="J176">
        <f t="shared" si="14"/>
        <v>3475.6585554983867</v>
      </c>
    </row>
    <row r="177" spans="2:10" ht="15.75" thickBot="1" x14ac:dyDescent="0.3">
      <c r="B177" s="3">
        <v>44382</v>
      </c>
      <c r="C177" s="4">
        <v>33</v>
      </c>
      <c r="D177" s="4">
        <v>4129</v>
      </c>
      <c r="E177">
        <f t="shared" si="9"/>
        <v>136257</v>
      </c>
      <c r="F177">
        <f t="shared" si="10"/>
        <v>1089</v>
      </c>
      <c r="G177">
        <f t="shared" si="11"/>
        <v>4004.2230322763307</v>
      </c>
      <c r="H177" t="str">
        <f t="shared" si="12"/>
        <v/>
      </c>
      <c r="I177">
        <f t="shared" si="13"/>
        <v>4521.64983917885</v>
      </c>
      <c r="J177">
        <f t="shared" si="14"/>
        <v>3486.7962253738115</v>
      </c>
    </row>
    <row r="178" spans="2:10" ht="15.75" thickBot="1" x14ac:dyDescent="0.3">
      <c r="B178" s="3">
        <v>44389</v>
      </c>
      <c r="C178" s="4">
        <v>34</v>
      </c>
      <c r="D178" s="4">
        <v>3989.5</v>
      </c>
      <c r="E178">
        <f t="shared" si="9"/>
        <v>135643</v>
      </c>
      <c r="F178">
        <f t="shared" si="10"/>
        <v>1156</v>
      </c>
      <c r="G178">
        <f t="shared" si="11"/>
        <v>4015.3607021517555</v>
      </c>
      <c r="H178" t="str">
        <f t="shared" si="12"/>
        <v/>
      </c>
      <c r="I178">
        <f t="shared" si="13"/>
        <v>4532.7875090542748</v>
      </c>
      <c r="J178">
        <f t="shared" si="14"/>
        <v>3497.9338952492362</v>
      </c>
    </row>
    <row r="179" spans="2:10" ht="15.75" thickBot="1" x14ac:dyDescent="0.3">
      <c r="B179" s="3">
        <v>44396</v>
      </c>
      <c r="C179" s="4">
        <v>35</v>
      </c>
      <c r="D179" s="4">
        <v>3950.5</v>
      </c>
      <c r="E179">
        <f t="shared" si="9"/>
        <v>138267.5</v>
      </c>
      <c r="F179">
        <f t="shared" si="10"/>
        <v>1225</v>
      </c>
      <c r="G179">
        <f t="shared" si="11"/>
        <v>4026.4983720271803</v>
      </c>
      <c r="H179" t="str">
        <f t="shared" si="12"/>
        <v/>
      </c>
      <c r="I179">
        <f t="shared" si="13"/>
        <v>4543.9251789296995</v>
      </c>
      <c r="J179">
        <f t="shared" si="14"/>
        <v>3509.071565124661</v>
      </c>
    </row>
    <row r="180" spans="2:10" ht="15.75" thickBot="1" x14ac:dyDescent="0.3">
      <c r="B180" s="5">
        <v>44403</v>
      </c>
      <c r="C180" s="6">
        <v>36</v>
      </c>
      <c r="D180" s="6">
        <v>3818</v>
      </c>
      <c r="E180">
        <f t="shared" si="9"/>
        <v>137448</v>
      </c>
      <c r="F180">
        <f t="shared" si="10"/>
        <v>1296</v>
      </c>
      <c r="G180">
        <f t="shared" si="11"/>
        <v>4037.6360419026046</v>
      </c>
      <c r="H180" t="str">
        <f t="shared" si="12"/>
        <v/>
      </c>
      <c r="I180">
        <f t="shared" si="13"/>
        <v>4555.0628488051243</v>
      </c>
      <c r="J180">
        <f t="shared" si="14"/>
        <v>3520.2092350000853</v>
      </c>
    </row>
    <row r="181" spans="2:10" ht="15.75" thickBot="1" x14ac:dyDescent="0.3">
      <c r="B181" s="5">
        <v>44410</v>
      </c>
      <c r="C181" s="6">
        <v>37</v>
      </c>
      <c r="D181" s="6">
        <v>3849.5</v>
      </c>
      <c r="E181">
        <f t="shared" si="9"/>
        <v>142431.5</v>
      </c>
      <c r="F181">
        <f t="shared" si="10"/>
        <v>1369</v>
      </c>
      <c r="G181">
        <f t="shared" si="11"/>
        <v>4048.7737117780293</v>
      </c>
      <c r="H181" t="str">
        <f t="shared" si="12"/>
        <v/>
      </c>
      <c r="I181">
        <f t="shared" si="13"/>
        <v>4566.2005186805491</v>
      </c>
      <c r="J181">
        <f t="shared" si="14"/>
        <v>3531.3469048755101</v>
      </c>
    </row>
    <row r="182" spans="2:10" ht="15.75" thickBot="1" x14ac:dyDescent="0.3">
      <c r="B182" s="5">
        <v>44417</v>
      </c>
      <c r="C182" s="6">
        <v>38</v>
      </c>
      <c r="D182" s="6">
        <v>3820.5</v>
      </c>
      <c r="E182">
        <f t="shared" si="9"/>
        <v>145179</v>
      </c>
      <c r="F182">
        <f t="shared" si="10"/>
        <v>1444</v>
      </c>
      <c r="G182">
        <f t="shared" si="11"/>
        <v>4059.9113816534541</v>
      </c>
      <c r="H182" t="str">
        <f t="shared" si="12"/>
        <v/>
      </c>
      <c r="I182">
        <f t="shared" si="13"/>
        <v>4577.3381885559738</v>
      </c>
      <c r="J182">
        <f t="shared" si="14"/>
        <v>3542.4845747509348</v>
      </c>
    </row>
    <row r="183" spans="2:10" ht="15.75" thickBot="1" x14ac:dyDescent="0.3">
      <c r="B183" s="5">
        <v>44424</v>
      </c>
      <c r="C183" s="6">
        <v>39</v>
      </c>
      <c r="D183" s="6">
        <v>3656</v>
      </c>
      <c r="E183">
        <f t="shared" si="9"/>
        <v>142584</v>
      </c>
      <c r="F183">
        <f t="shared" si="10"/>
        <v>1521</v>
      </c>
      <c r="G183">
        <f t="shared" si="11"/>
        <v>4071.0490515288789</v>
      </c>
      <c r="H183" t="str">
        <f t="shared" si="12"/>
        <v/>
      </c>
      <c r="I183">
        <f t="shared" si="13"/>
        <v>4588.4758584313986</v>
      </c>
      <c r="J183">
        <f t="shared" si="14"/>
        <v>3553.6222446263596</v>
      </c>
    </row>
    <row r="184" spans="2:10" ht="15.75" thickBot="1" x14ac:dyDescent="0.3">
      <c r="B184" s="5">
        <v>44431</v>
      </c>
      <c r="C184" s="6">
        <v>40</v>
      </c>
      <c r="D184" s="6">
        <v>3890</v>
      </c>
      <c r="E184">
        <f t="shared" si="9"/>
        <v>155600</v>
      </c>
      <c r="F184">
        <f t="shared" si="10"/>
        <v>1600</v>
      </c>
      <c r="G184">
        <f t="shared" si="11"/>
        <v>4082.1867214043032</v>
      </c>
      <c r="H184" t="str">
        <f t="shared" si="12"/>
        <v/>
      </c>
      <c r="I184">
        <f t="shared" si="13"/>
        <v>4599.6135283068224</v>
      </c>
      <c r="J184">
        <f t="shared" si="14"/>
        <v>3564.7599145017839</v>
      </c>
    </row>
    <row r="185" spans="2:10" ht="15.75" thickBot="1" x14ac:dyDescent="0.3">
      <c r="B185" s="5">
        <v>44438</v>
      </c>
      <c r="C185" s="6">
        <v>41</v>
      </c>
      <c r="D185" s="6">
        <v>3806.5</v>
      </c>
      <c r="E185">
        <f t="shared" si="9"/>
        <v>156066.5</v>
      </c>
      <c r="F185">
        <f t="shared" si="10"/>
        <v>1681</v>
      </c>
      <c r="G185">
        <f t="shared" si="11"/>
        <v>4093.3243912797279</v>
      </c>
      <c r="H185" t="str">
        <f t="shared" si="12"/>
        <v/>
      </c>
      <c r="I185">
        <f t="shared" si="13"/>
        <v>4610.7511981822472</v>
      </c>
      <c r="J185">
        <f t="shared" si="14"/>
        <v>3575.8975843772087</v>
      </c>
    </row>
    <row r="186" spans="2:10" ht="15.75" thickBot="1" x14ac:dyDescent="0.3">
      <c r="B186" s="5">
        <v>44445</v>
      </c>
      <c r="C186" s="6">
        <v>42</v>
      </c>
      <c r="D186" s="6">
        <v>3694.5</v>
      </c>
      <c r="E186">
        <f t="shared" si="9"/>
        <v>155169</v>
      </c>
      <c r="F186">
        <f t="shared" si="10"/>
        <v>1764</v>
      </c>
      <c r="G186">
        <f t="shared" si="11"/>
        <v>4104.4620611551527</v>
      </c>
      <c r="H186" t="str">
        <f t="shared" si="12"/>
        <v/>
      </c>
      <c r="I186">
        <f t="shared" si="13"/>
        <v>4621.888868057672</v>
      </c>
      <c r="J186">
        <f t="shared" si="14"/>
        <v>3587.0352542526334</v>
      </c>
    </row>
    <row r="187" spans="2:10" x14ac:dyDescent="0.25">
      <c r="C187" s="16" t="s">
        <v>21</v>
      </c>
      <c r="D187" t="s">
        <v>22</v>
      </c>
      <c r="E187" t="s">
        <v>23</v>
      </c>
      <c r="F187" t="s">
        <v>19</v>
      </c>
    </row>
    <row r="188" spans="2:10" x14ac:dyDescent="0.25">
      <c r="C188">
        <f>AVERAGE(C153:C186)</f>
        <v>22.941176470588236</v>
      </c>
      <c r="D188">
        <f>AVERAGE(D153:D186)</f>
        <v>3892.1911764705883</v>
      </c>
      <c r="E188">
        <f>AVERAGE(E153:E186)</f>
        <v>91060.98529411765</v>
      </c>
      <c r="F188">
        <f>AVERAGE(F153:F186)</f>
        <v>685.17647058823525</v>
      </c>
    </row>
    <row r="190" spans="2:10" x14ac:dyDescent="0.25">
      <c r="C190" s="16"/>
      <c r="E190" t="s">
        <v>10</v>
      </c>
      <c r="F190" s="12">
        <f>(E188-C188*D188)/(F188-C188^2)</f>
        <v>11.137669875424677</v>
      </c>
    </row>
    <row r="191" spans="2:10" x14ac:dyDescent="0.25">
      <c r="E191" t="s">
        <v>15</v>
      </c>
      <c r="F191" s="12">
        <f>D188-F190*C188</f>
        <v>3636.6799263873163</v>
      </c>
    </row>
    <row r="194" spans="2:23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6" spans="2:23" ht="15.75" thickBot="1" x14ac:dyDescent="0.3"/>
    <row r="197" spans="2:23" ht="17.25" thickBot="1" x14ac:dyDescent="0.3">
      <c r="B197" s="1" t="s">
        <v>1</v>
      </c>
      <c r="C197" s="2" t="s">
        <v>2</v>
      </c>
      <c r="D197" s="2" t="s">
        <v>3</v>
      </c>
      <c r="E197" s="10" t="s">
        <v>7</v>
      </c>
      <c r="F197" s="10" t="s">
        <v>20</v>
      </c>
      <c r="G197" s="10" t="s">
        <v>9</v>
      </c>
      <c r="J197" s="14"/>
      <c r="K197" s="14" t="s">
        <v>27</v>
      </c>
      <c r="L197" s="14"/>
      <c r="M197" s="14" t="s">
        <v>28</v>
      </c>
      <c r="N197" s="14"/>
      <c r="O197" s="14" t="s">
        <v>29</v>
      </c>
      <c r="P197" s="14"/>
    </row>
    <row r="198" spans="2:23" ht="15.75" thickBot="1" x14ac:dyDescent="0.3">
      <c r="B198" s="3">
        <v>44165</v>
      </c>
      <c r="C198" s="4">
        <v>2</v>
      </c>
      <c r="D198" s="4">
        <v>3556</v>
      </c>
      <c r="E198">
        <f t="shared" ref="E198:E231" si="15">C198*D198</f>
        <v>7112</v>
      </c>
      <c r="F198">
        <f t="shared" ref="F198:F231" si="16">C198^2</f>
        <v>4</v>
      </c>
      <c r="G198">
        <f t="shared" ref="G198:G231" si="17">F$190*C198+F$191</f>
        <v>3658.9552661381658</v>
      </c>
      <c r="H198">
        <f>G198-D198</f>
        <v>102.95526613816583</v>
      </c>
      <c r="I198">
        <f>H198^2</f>
        <v>10599.786825580555</v>
      </c>
      <c r="K198">
        <f>G198-F$240</f>
        <v>3349.4669323065746</v>
      </c>
      <c r="L198">
        <f>G198+F$240</f>
        <v>3968.4435999697571</v>
      </c>
      <c r="M198">
        <f>G198-2*F$240</f>
        <v>3039.9785984749828</v>
      </c>
      <c r="N198">
        <f>G198+2*F$240</f>
        <v>4277.9319338013484</v>
      </c>
      <c r="O198">
        <f>G198-3*F$240</f>
        <v>2730.4902646433916</v>
      </c>
      <c r="P198">
        <f>G198+3*F$240</f>
        <v>4587.4202676329405</v>
      </c>
    </row>
    <row r="199" spans="2:23" ht="15.75" thickBot="1" x14ac:dyDescent="0.3">
      <c r="B199" s="3">
        <v>44172</v>
      </c>
      <c r="C199" s="4">
        <v>3</v>
      </c>
      <c r="D199" s="4">
        <v>3164.5</v>
      </c>
      <c r="E199">
        <f t="shared" si="15"/>
        <v>9493.5</v>
      </c>
      <c r="F199">
        <f t="shared" si="16"/>
        <v>9</v>
      </c>
      <c r="G199">
        <f t="shared" si="17"/>
        <v>3670.0929360135901</v>
      </c>
      <c r="H199">
        <f t="shared" ref="H199:H231" si="18">G199-D199</f>
        <v>505.59293601359013</v>
      </c>
      <c r="I199">
        <f t="shared" ref="I199:I231" si="19">H199^2</f>
        <v>255624.21694684224</v>
      </c>
      <c r="K199">
        <f t="shared" ref="K199:K231" si="20">G199-F$240</f>
        <v>3360.6046021819989</v>
      </c>
      <c r="L199">
        <f t="shared" ref="L199:L231" si="21">G199+F$240</f>
        <v>3979.5812698451814</v>
      </c>
      <c r="M199">
        <f t="shared" ref="M199:M231" si="22">G199-2*F$240</f>
        <v>3051.1162683504072</v>
      </c>
      <c r="N199">
        <f t="shared" ref="N199:N231" si="23">G199+2*F$240</f>
        <v>4289.0696036767731</v>
      </c>
      <c r="O199">
        <f t="shared" ref="O199:O231" si="24">G199-3*F$240</f>
        <v>2741.6279345188159</v>
      </c>
      <c r="P199">
        <f t="shared" ref="P199:P231" si="25">G199+3*F$240</f>
        <v>4598.5579375083644</v>
      </c>
    </row>
    <row r="200" spans="2:23" ht="15.75" thickBot="1" x14ac:dyDescent="0.3">
      <c r="B200" s="3">
        <v>44179</v>
      </c>
      <c r="C200" s="4">
        <v>4</v>
      </c>
      <c r="D200" s="4">
        <v>3264.5</v>
      </c>
      <c r="E200">
        <f t="shared" si="15"/>
        <v>13058</v>
      </c>
      <c r="F200">
        <f t="shared" si="16"/>
        <v>16</v>
      </c>
      <c r="G200">
        <f t="shared" si="17"/>
        <v>3681.2306058890149</v>
      </c>
      <c r="H200">
        <f t="shared" si="18"/>
        <v>416.7306058890149</v>
      </c>
      <c r="I200">
        <f t="shared" si="19"/>
        <v>173664.39788462545</v>
      </c>
      <c r="K200">
        <f t="shared" si="20"/>
        <v>3371.7422720574236</v>
      </c>
      <c r="L200">
        <f t="shared" si="21"/>
        <v>3990.7189397206062</v>
      </c>
      <c r="M200">
        <f t="shared" si="22"/>
        <v>3062.2539382258319</v>
      </c>
      <c r="N200">
        <f t="shared" si="23"/>
        <v>4300.2072735521979</v>
      </c>
      <c r="O200">
        <f t="shared" si="24"/>
        <v>2752.7656043942407</v>
      </c>
      <c r="P200">
        <f t="shared" si="25"/>
        <v>4609.6956073837891</v>
      </c>
    </row>
    <row r="201" spans="2:23" ht="15.75" thickBot="1" x14ac:dyDescent="0.3">
      <c r="B201" s="3">
        <v>44186</v>
      </c>
      <c r="C201" s="4">
        <v>5</v>
      </c>
      <c r="D201" s="4">
        <v>3150.5</v>
      </c>
      <c r="E201">
        <f t="shared" si="15"/>
        <v>15752.5</v>
      </c>
      <c r="F201">
        <f t="shared" si="16"/>
        <v>25</v>
      </c>
      <c r="G201">
        <f t="shared" si="17"/>
        <v>3692.3682757644397</v>
      </c>
      <c r="H201">
        <f t="shared" si="18"/>
        <v>541.86827576443966</v>
      </c>
      <c r="I201">
        <f t="shared" si="19"/>
        <v>293621.22827992681</v>
      </c>
      <c r="K201">
        <f t="shared" si="20"/>
        <v>3382.8799419328484</v>
      </c>
      <c r="L201">
        <f t="shared" si="21"/>
        <v>4001.8566095960309</v>
      </c>
      <c r="M201">
        <f t="shared" si="22"/>
        <v>3073.3916081012567</v>
      </c>
      <c r="N201">
        <f t="shared" si="23"/>
        <v>4311.3449434276226</v>
      </c>
      <c r="O201">
        <f t="shared" si="24"/>
        <v>2763.9032742696654</v>
      </c>
      <c r="P201">
        <f t="shared" si="25"/>
        <v>4620.8332772592139</v>
      </c>
    </row>
    <row r="202" spans="2:23" ht="15.75" thickBot="1" x14ac:dyDescent="0.3">
      <c r="B202" s="3">
        <v>44193</v>
      </c>
      <c r="C202" s="4">
        <v>6</v>
      </c>
      <c r="D202" s="4">
        <v>3289.5</v>
      </c>
      <c r="E202">
        <f t="shared" si="15"/>
        <v>19737</v>
      </c>
      <c r="F202">
        <f t="shared" si="16"/>
        <v>36</v>
      </c>
      <c r="G202">
        <f t="shared" si="17"/>
        <v>3703.5059456398644</v>
      </c>
      <c r="H202">
        <f t="shared" si="18"/>
        <v>414.00594563986442</v>
      </c>
      <c r="I202">
        <f t="shared" si="19"/>
        <v>171400.92302515838</v>
      </c>
      <c r="K202">
        <f t="shared" si="20"/>
        <v>3394.0176118082732</v>
      </c>
      <c r="L202">
        <f t="shared" si="21"/>
        <v>4012.9942794714557</v>
      </c>
      <c r="M202">
        <f t="shared" si="22"/>
        <v>3084.5292779766814</v>
      </c>
      <c r="N202">
        <f t="shared" si="23"/>
        <v>4322.4826133030474</v>
      </c>
      <c r="O202">
        <f t="shared" si="24"/>
        <v>2775.0409441450902</v>
      </c>
      <c r="P202">
        <f t="shared" si="25"/>
        <v>4631.9709471346387</v>
      </c>
    </row>
    <row r="203" spans="2:23" ht="15.75" thickBot="1" x14ac:dyDescent="0.3">
      <c r="B203" s="3">
        <v>44200</v>
      </c>
      <c r="C203" s="4">
        <v>7</v>
      </c>
      <c r="D203" s="4">
        <v>3376.5</v>
      </c>
      <c r="E203">
        <f t="shared" si="15"/>
        <v>23635.5</v>
      </c>
      <c r="F203">
        <f t="shared" si="16"/>
        <v>49</v>
      </c>
      <c r="G203">
        <f t="shared" si="17"/>
        <v>3714.6436155152892</v>
      </c>
      <c r="H203">
        <f t="shared" si="18"/>
        <v>338.14361551528918</v>
      </c>
      <c r="I203">
        <f t="shared" si="19"/>
        <v>114341.10471375172</v>
      </c>
      <c r="K203">
        <f t="shared" si="20"/>
        <v>3405.1552816836979</v>
      </c>
      <c r="L203">
        <f t="shared" si="21"/>
        <v>4024.1319493468804</v>
      </c>
      <c r="M203">
        <f t="shared" si="22"/>
        <v>3095.6669478521062</v>
      </c>
      <c r="N203">
        <f t="shared" si="23"/>
        <v>4333.6202831784722</v>
      </c>
      <c r="O203">
        <f t="shared" si="24"/>
        <v>2786.1786140205149</v>
      </c>
      <c r="P203">
        <f t="shared" si="25"/>
        <v>4643.1086170100634</v>
      </c>
    </row>
    <row r="204" spans="2:23" ht="15.75" thickBot="1" x14ac:dyDescent="0.3">
      <c r="B204" s="3">
        <v>44207</v>
      </c>
      <c r="C204" s="4">
        <v>8</v>
      </c>
      <c r="D204" s="4">
        <v>3805.5</v>
      </c>
      <c r="E204">
        <f t="shared" si="15"/>
        <v>30444</v>
      </c>
      <c r="F204">
        <f t="shared" si="16"/>
        <v>64</v>
      </c>
      <c r="G204">
        <f t="shared" si="17"/>
        <v>3725.7812853907135</v>
      </c>
      <c r="H204">
        <f t="shared" si="18"/>
        <v>-79.718714609286508</v>
      </c>
      <c r="I204">
        <f t="shared" si="19"/>
        <v>6355.0734589568701</v>
      </c>
      <c r="K204">
        <f t="shared" si="20"/>
        <v>3416.2929515591222</v>
      </c>
      <c r="L204">
        <f t="shared" si="21"/>
        <v>4035.2696192223048</v>
      </c>
      <c r="M204">
        <f t="shared" si="22"/>
        <v>3106.8046177275305</v>
      </c>
      <c r="N204">
        <f t="shared" si="23"/>
        <v>4344.757953053896</v>
      </c>
      <c r="O204">
        <f t="shared" si="24"/>
        <v>2797.3162838959393</v>
      </c>
      <c r="P204">
        <f t="shared" si="25"/>
        <v>4654.2462868854873</v>
      </c>
    </row>
    <row r="205" spans="2:23" ht="15.75" thickBot="1" x14ac:dyDescent="0.3">
      <c r="B205" s="3">
        <v>44214</v>
      </c>
      <c r="C205" s="4">
        <v>9</v>
      </c>
      <c r="D205" s="4">
        <v>3980</v>
      </c>
      <c r="E205">
        <f t="shared" si="15"/>
        <v>35820</v>
      </c>
      <c r="F205">
        <f t="shared" si="16"/>
        <v>81</v>
      </c>
      <c r="G205">
        <f t="shared" si="17"/>
        <v>3736.9189552661383</v>
      </c>
      <c r="H205">
        <f t="shared" si="18"/>
        <v>-243.08104473386175</v>
      </c>
      <c r="I205">
        <f t="shared" si="19"/>
        <v>59088.394308905692</v>
      </c>
      <c r="K205">
        <f t="shared" si="20"/>
        <v>3427.430621434547</v>
      </c>
      <c r="L205">
        <f t="shared" si="21"/>
        <v>4046.4072890977295</v>
      </c>
      <c r="M205">
        <f t="shared" si="22"/>
        <v>3117.9422876029553</v>
      </c>
      <c r="N205">
        <f t="shared" si="23"/>
        <v>4355.8956229293208</v>
      </c>
      <c r="O205">
        <f t="shared" si="24"/>
        <v>2808.453953771364</v>
      </c>
      <c r="P205">
        <f t="shared" si="25"/>
        <v>4665.383956760912</v>
      </c>
    </row>
    <row r="206" spans="2:23" ht="15.75" thickBot="1" x14ac:dyDescent="0.3">
      <c r="B206" s="3">
        <v>44221</v>
      </c>
      <c r="C206" s="4">
        <v>10</v>
      </c>
      <c r="D206" s="4">
        <v>3662</v>
      </c>
      <c r="E206">
        <f t="shared" si="15"/>
        <v>36620</v>
      </c>
      <c r="F206">
        <f t="shared" si="16"/>
        <v>100</v>
      </c>
      <c r="G206">
        <f t="shared" si="17"/>
        <v>3748.056625141563</v>
      </c>
      <c r="H206">
        <f t="shared" si="18"/>
        <v>86.056625141563018</v>
      </c>
      <c r="I206">
        <f t="shared" si="19"/>
        <v>7405.7427307554963</v>
      </c>
      <c r="K206">
        <f t="shared" si="20"/>
        <v>3438.5682913099718</v>
      </c>
      <c r="L206">
        <f t="shared" si="21"/>
        <v>4057.5449589731543</v>
      </c>
      <c r="M206">
        <f t="shared" si="22"/>
        <v>3129.07995747838</v>
      </c>
      <c r="N206">
        <f t="shared" si="23"/>
        <v>4367.0332928047455</v>
      </c>
      <c r="O206">
        <f t="shared" si="24"/>
        <v>2819.5916236467888</v>
      </c>
      <c r="P206">
        <f t="shared" si="25"/>
        <v>4676.5216266363368</v>
      </c>
    </row>
    <row r="207" spans="2:23" ht="15.75" thickBot="1" x14ac:dyDescent="0.3">
      <c r="B207" s="3">
        <v>44249</v>
      </c>
      <c r="C207" s="4">
        <v>14</v>
      </c>
      <c r="D207" s="4">
        <v>4480</v>
      </c>
      <c r="E207">
        <f t="shared" si="15"/>
        <v>62720</v>
      </c>
      <c r="F207">
        <f t="shared" si="16"/>
        <v>196</v>
      </c>
      <c r="G207">
        <f t="shared" si="17"/>
        <v>3792.6073046432616</v>
      </c>
      <c r="H207">
        <f t="shared" si="18"/>
        <v>-687.39269535673839</v>
      </c>
      <c r="I207">
        <f t="shared" si="19"/>
        <v>472508.71762980177</v>
      </c>
      <c r="K207">
        <f t="shared" si="20"/>
        <v>3483.1189708116704</v>
      </c>
      <c r="L207">
        <f t="shared" si="21"/>
        <v>4102.0956384748533</v>
      </c>
      <c r="M207">
        <f t="shared" si="22"/>
        <v>3173.6306369800786</v>
      </c>
      <c r="N207">
        <f t="shared" si="23"/>
        <v>4411.5839723064446</v>
      </c>
      <c r="O207">
        <f t="shared" si="24"/>
        <v>2864.1423031484874</v>
      </c>
      <c r="P207">
        <f t="shared" si="25"/>
        <v>4721.0723061380359</v>
      </c>
    </row>
    <row r="208" spans="2:23" ht="15.75" thickBot="1" x14ac:dyDescent="0.3">
      <c r="B208" s="3">
        <v>44256</v>
      </c>
      <c r="C208" s="4">
        <v>15</v>
      </c>
      <c r="D208" s="4">
        <v>4073</v>
      </c>
      <c r="E208">
        <f t="shared" si="15"/>
        <v>61095</v>
      </c>
      <c r="F208">
        <f t="shared" si="16"/>
        <v>225</v>
      </c>
      <c r="G208">
        <f t="shared" si="17"/>
        <v>3803.7449745186864</v>
      </c>
      <c r="H208">
        <f t="shared" si="18"/>
        <v>-269.25502548131362</v>
      </c>
      <c r="I208">
        <f t="shared" si="19"/>
        <v>72498.268746942849</v>
      </c>
      <c r="K208">
        <f t="shared" si="20"/>
        <v>3494.2566406870951</v>
      </c>
      <c r="L208">
        <f t="shared" si="21"/>
        <v>4113.2333083502781</v>
      </c>
      <c r="M208">
        <f t="shared" si="22"/>
        <v>3184.7683068555034</v>
      </c>
      <c r="N208">
        <f t="shared" si="23"/>
        <v>4422.7216421818694</v>
      </c>
      <c r="O208">
        <f t="shared" si="24"/>
        <v>2875.2799730239121</v>
      </c>
      <c r="P208">
        <f t="shared" si="25"/>
        <v>4732.2099760134606</v>
      </c>
    </row>
    <row r="209" spans="2:16" ht="15.75" thickBot="1" x14ac:dyDescent="0.3">
      <c r="B209" s="3">
        <v>44263</v>
      </c>
      <c r="C209" s="4">
        <v>16</v>
      </c>
      <c r="D209" s="4">
        <v>4114</v>
      </c>
      <c r="E209">
        <f t="shared" si="15"/>
        <v>65824</v>
      </c>
      <c r="F209">
        <f t="shared" si="16"/>
        <v>256</v>
      </c>
      <c r="G209">
        <f t="shared" si="17"/>
        <v>3814.8826443941111</v>
      </c>
      <c r="H209">
        <f t="shared" si="18"/>
        <v>-299.11735560588886</v>
      </c>
      <c r="I209">
        <f t="shared" si="19"/>
        <v>89471.192424659777</v>
      </c>
      <c r="K209">
        <f t="shared" si="20"/>
        <v>3505.3943105625199</v>
      </c>
      <c r="L209">
        <f t="shared" si="21"/>
        <v>4124.3709782257029</v>
      </c>
      <c r="M209">
        <f t="shared" si="22"/>
        <v>3195.9059767309282</v>
      </c>
      <c r="N209">
        <f t="shared" si="23"/>
        <v>4433.8593120572941</v>
      </c>
      <c r="O209">
        <f t="shared" si="24"/>
        <v>2886.4176428993369</v>
      </c>
      <c r="P209">
        <f t="shared" si="25"/>
        <v>4743.3476458888854</v>
      </c>
    </row>
    <row r="210" spans="2:16" ht="15.75" thickBot="1" x14ac:dyDescent="0.3">
      <c r="B210" s="3">
        <v>44270</v>
      </c>
      <c r="C210" s="4">
        <v>17</v>
      </c>
      <c r="D210" s="4">
        <v>4217</v>
      </c>
      <c r="E210">
        <f t="shared" si="15"/>
        <v>71689</v>
      </c>
      <c r="F210">
        <f t="shared" si="16"/>
        <v>289</v>
      </c>
      <c r="G210">
        <f t="shared" si="17"/>
        <v>3826.0203142695359</v>
      </c>
      <c r="H210">
        <f t="shared" si="18"/>
        <v>-390.9796857304641</v>
      </c>
      <c r="I210">
        <f t="shared" si="19"/>
        <v>152865.11465389247</v>
      </c>
      <c r="K210">
        <f t="shared" si="20"/>
        <v>3516.5319804379446</v>
      </c>
      <c r="L210">
        <f t="shared" si="21"/>
        <v>4135.5086481011276</v>
      </c>
      <c r="M210">
        <f t="shared" si="22"/>
        <v>3207.0436466063529</v>
      </c>
      <c r="N210">
        <f t="shared" si="23"/>
        <v>4444.9969819327189</v>
      </c>
      <c r="O210">
        <f t="shared" si="24"/>
        <v>2897.5553127747617</v>
      </c>
      <c r="P210">
        <f t="shared" si="25"/>
        <v>4754.4853157643101</v>
      </c>
    </row>
    <row r="211" spans="2:16" ht="15.75" thickBot="1" x14ac:dyDescent="0.3">
      <c r="B211" s="3">
        <v>44277</v>
      </c>
      <c r="C211" s="4">
        <v>18</v>
      </c>
      <c r="D211" s="4">
        <v>3958</v>
      </c>
      <c r="E211">
        <f t="shared" si="15"/>
        <v>71244</v>
      </c>
      <c r="F211">
        <f t="shared" si="16"/>
        <v>324</v>
      </c>
      <c r="G211">
        <f t="shared" si="17"/>
        <v>3837.1579841449607</v>
      </c>
      <c r="H211">
        <f t="shared" si="18"/>
        <v>-120.84201585503934</v>
      </c>
      <c r="I211">
        <f t="shared" si="19"/>
        <v>14602.792795909578</v>
      </c>
      <c r="K211">
        <f t="shared" si="20"/>
        <v>3527.6696503133694</v>
      </c>
      <c r="L211">
        <f t="shared" si="21"/>
        <v>4146.6463179765524</v>
      </c>
      <c r="M211">
        <f t="shared" si="22"/>
        <v>3218.1813164817777</v>
      </c>
      <c r="N211">
        <f t="shared" si="23"/>
        <v>4456.1346518081436</v>
      </c>
      <c r="O211">
        <f t="shared" si="24"/>
        <v>2908.6929826501864</v>
      </c>
      <c r="P211">
        <f t="shared" si="25"/>
        <v>4765.6229856397349</v>
      </c>
    </row>
    <row r="212" spans="2:16" ht="15.75" thickBot="1" x14ac:dyDescent="0.3">
      <c r="B212" s="3">
        <v>44284</v>
      </c>
      <c r="C212" s="4">
        <v>19</v>
      </c>
      <c r="D212" s="4">
        <v>4387.5</v>
      </c>
      <c r="E212">
        <f t="shared" si="15"/>
        <v>83362.5</v>
      </c>
      <c r="F212">
        <f t="shared" si="16"/>
        <v>361</v>
      </c>
      <c r="G212">
        <f t="shared" si="17"/>
        <v>3848.295654020385</v>
      </c>
      <c r="H212">
        <f t="shared" si="18"/>
        <v>-539.20434597961503</v>
      </c>
      <c r="I212">
        <f t="shared" si="19"/>
        <v>290741.3267233044</v>
      </c>
      <c r="K212">
        <f t="shared" si="20"/>
        <v>3538.8073201887937</v>
      </c>
      <c r="L212">
        <f t="shared" si="21"/>
        <v>4157.7839878519762</v>
      </c>
      <c r="M212">
        <f t="shared" si="22"/>
        <v>3229.318986357202</v>
      </c>
      <c r="N212">
        <f t="shared" si="23"/>
        <v>4467.2723216835675</v>
      </c>
      <c r="O212">
        <f t="shared" si="24"/>
        <v>2919.8306525256107</v>
      </c>
      <c r="P212">
        <f t="shared" si="25"/>
        <v>4776.7606555151597</v>
      </c>
    </row>
    <row r="213" spans="2:16" ht="15.75" thickBot="1" x14ac:dyDescent="0.3">
      <c r="B213" s="3">
        <v>44319</v>
      </c>
      <c r="C213" s="4">
        <v>24</v>
      </c>
      <c r="D213" s="4">
        <v>4282.5</v>
      </c>
      <c r="E213">
        <f t="shared" si="15"/>
        <v>102780</v>
      </c>
      <c r="F213">
        <f t="shared" si="16"/>
        <v>576</v>
      </c>
      <c r="G213">
        <f t="shared" si="17"/>
        <v>3903.9840033975088</v>
      </c>
      <c r="H213">
        <f t="shared" si="18"/>
        <v>-378.51599660249121</v>
      </c>
      <c r="I213">
        <f t="shared" si="19"/>
        <v>143274.35968397715</v>
      </c>
      <c r="K213">
        <f t="shared" si="20"/>
        <v>3594.4956695659175</v>
      </c>
      <c r="L213">
        <f t="shared" si="21"/>
        <v>4213.4723372291</v>
      </c>
      <c r="M213">
        <f t="shared" si="22"/>
        <v>3285.0073357343258</v>
      </c>
      <c r="N213">
        <f t="shared" si="23"/>
        <v>4522.9606710606913</v>
      </c>
      <c r="O213">
        <f t="shared" si="24"/>
        <v>2975.5190019027345</v>
      </c>
      <c r="P213">
        <f t="shared" si="25"/>
        <v>4832.4490048922835</v>
      </c>
    </row>
    <row r="214" spans="2:16" ht="15.75" thickBot="1" x14ac:dyDescent="0.3">
      <c r="B214" s="3">
        <v>44326</v>
      </c>
      <c r="C214" s="4">
        <v>25</v>
      </c>
      <c r="D214" s="4">
        <v>4136</v>
      </c>
      <c r="E214">
        <f t="shared" si="15"/>
        <v>103400</v>
      </c>
      <c r="F214">
        <f t="shared" si="16"/>
        <v>625</v>
      </c>
      <c r="G214">
        <f t="shared" si="17"/>
        <v>3915.1216732729331</v>
      </c>
      <c r="H214">
        <f t="shared" si="18"/>
        <v>-220.87832672706691</v>
      </c>
      <c r="I214">
        <f t="shared" si="19"/>
        <v>48787.235217748916</v>
      </c>
      <c r="K214">
        <f t="shared" si="20"/>
        <v>3605.6333394413418</v>
      </c>
      <c r="L214">
        <f t="shared" si="21"/>
        <v>4224.6100071045248</v>
      </c>
      <c r="M214">
        <f t="shared" si="22"/>
        <v>3296.1450056097501</v>
      </c>
      <c r="N214">
        <f t="shared" si="23"/>
        <v>4534.0983409361161</v>
      </c>
      <c r="O214">
        <f t="shared" si="24"/>
        <v>2986.6566717781589</v>
      </c>
      <c r="P214">
        <f t="shared" si="25"/>
        <v>4843.5866747677073</v>
      </c>
    </row>
    <row r="215" spans="2:16" ht="15.75" thickBot="1" x14ac:dyDescent="0.3">
      <c r="B215" s="3">
        <v>44333</v>
      </c>
      <c r="C215" s="4">
        <v>26</v>
      </c>
      <c r="D215" s="4">
        <v>4051.5</v>
      </c>
      <c r="E215">
        <f t="shared" si="15"/>
        <v>105339</v>
      </c>
      <c r="F215">
        <f t="shared" si="16"/>
        <v>676</v>
      </c>
      <c r="G215">
        <f t="shared" si="17"/>
        <v>3926.2593431483579</v>
      </c>
      <c r="H215">
        <f t="shared" si="18"/>
        <v>-125.24065685164214</v>
      </c>
      <c r="I215">
        <f t="shared" si="19"/>
        <v>15685.222128630778</v>
      </c>
      <c r="K215">
        <f t="shared" si="20"/>
        <v>3616.7710093167666</v>
      </c>
      <c r="L215">
        <f t="shared" si="21"/>
        <v>4235.7476769799496</v>
      </c>
      <c r="M215">
        <f t="shared" si="22"/>
        <v>3307.2826754851749</v>
      </c>
      <c r="N215">
        <f t="shared" si="23"/>
        <v>4545.2360108115408</v>
      </c>
      <c r="O215">
        <f t="shared" si="24"/>
        <v>2997.7943416535836</v>
      </c>
      <c r="P215">
        <f t="shared" si="25"/>
        <v>4854.7243446431321</v>
      </c>
    </row>
    <row r="216" spans="2:16" ht="15.75" thickBot="1" x14ac:dyDescent="0.3">
      <c r="B216" s="3">
        <v>44340</v>
      </c>
      <c r="C216" s="4">
        <v>27</v>
      </c>
      <c r="D216" s="4">
        <v>3893</v>
      </c>
      <c r="E216">
        <f t="shared" si="15"/>
        <v>105111</v>
      </c>
      <c r="F216">
        <f t="shared" si="16"/>
        <v>729</v>
      </c>
      <c r="G216">
        <f t="shared" si="17"/>
        <v>3937.3970130237826</v>
      </c>
      <c r="H216">
        <f t="shared" si="18"/>
        <v>44.39701302378262</v>
      </c>
      <c r="I216">
        <f t="shared" si="19"/>
        <v>1971.0947654339236</v>
      </c>
      <c r="K216">
        <f t="shared" si="20"/>
        <v>3627.9086791921914</v>
      </c>
      <c r="L216">
        <f t="shared" si="21"/>
        <v>4246.8853468553743</v>
      </c>
      <c r="M216">
        <f t="shared" si="22"/>
        <v>3318.4203453605996</v>
      </c>
      <c r="N216">
        <f t="shared" si="23"/>
        <v>4556.3736806869656</v>
      </c>
      <c r="O216">
        <f t="shared" si="24"/>
        <v>3008.9320115290084</v>
      </c>
      <c r="P216">
        <f t="shared" si="25"/>
        <v>4865.8620145185569</v>
      </c>
    </row>
    <row r="217" spans="2:16" ht="15.75" thickBot="1" x14ac:dyDescent="0.3">
      <c r="B217" s="3">
        <v>44347</v>
      </c>
      <c r="C217" s="4">
        <v>28</v>
      </c>
      <c r="D217" s="4">
        <v>4043</v>
      </c>
      <c r="E217">
        <f t="shared" si="15"/>
        <v>113204</v>
      </c>
      <c r="F217">
        <f t="shared" si="16"/>
        <v>784</v>
      </c>
      <c r="G217">
        <f t="shared" si="17"/>
        <v>3948.5346828992074</v>
      </c>
      <c r="H217">
        <f t="shared" si="18"/>
        <v>-94.465317100792618</v>
      </c>
      <c r="I217">
        <f t="shared" si="19"/>
        <v>8923.696134953303</v>
      </c>
      <c r="K217">
        <f t="shared" si="20"/>
        <v>3639.0463490676161</v>
      </c>
      <c r="L217">
        <f t="shared" si="21"/>
        <v>4258.0230167307991</v>
      </c>
      <c r="M217">
        <f t="shared" si="22"/>
        <v>3329.5580152360244</v>
      </c>
      <c r="N217">
        <f t="shared" si="23"/>
        <v>4567.5113505623904</v>
      </c>
      <c r="O217">
        <f t="shared" si="24"/>
        <v>3020.0696814044331</v>
      </c>
      <c r="P217">
        <f t="shared" si="25"/>
        <v>4876.9996843939816</v>
      </c>
    </row>
    <row r="218" spans="2:16" ht="15.75" thickBot="1" x14ac:dyDescent="0.3">
      <c r="B218" s="3">
        <v>44354</v>
      </c>
      <c r="C218" s="4">
        <v>29</v>
      </c>
      <c r="D218" s="4">
        <v>4134.5</v>
      </c>
      <c r="E218">
        <f t="shared" si="15"/>
        <v>119900.5</v>
      </c>
      <c r="F218">
        <f t="shared" si="16"/>
        <v>841</v>
      </c>
      <c r="G218">
        <f t="shared" si="17"/>
        <v>3959.6723527746317</v>
      </c>
      <c r="H218">
        <f t="shared" si="18"/>
        <v>-174.82764722536831</v>
      </c>
      <c r="I218">
        <f t="shared" si="19"/>
        <v>30564.706234357833</v>
      </c>
      <c r="K218">
        <f t="shared" si="20"/>
        <v>3650.1840189430404</v>
      </c>
      <c r="L218">
        <f t="shared" si="21"/>
        <v>4269.160686606223</v>
      </c>
      <c r="M218">
        <f t="shared" si="22"/>
        <v>3340.6956851114487</v>
      </c>
      <c r="N218">
        <f t="shared" si="23"/>
        <v>4578.6490204378142</v>
      </c>
      <c r="O218">
        <f t="shared" si="24"/>
        <v>3031.2073512798574</v>
      </c>
      <c r="P218">
        <f t="shared" si="25"/>
        <v>4888.1373542694055</v>
      </c>
    </row>
    <row r="219" spans="2:16" ht="15.75" thickBot="1" x14ac:dyDescent="0.3">
      <c r="B219" s="3">
        <v>44361</v>
      </c>
      <c r="C219" s="4">
        <v>30</v>
      </c>
      <c r="D219" s="4">
        <v>4230</v>
      </c>
      <c r="E219">
        <f t="shared" si="15"/>
        <v>126900</v>
      </c>
      <c r="F219">
        <f t="shared" si="16"/>
        <v>900</v>
      </c>
      <c r="G219">
        <f t="shared" si="17"/>
        <v>3970.8100226500565</v>
      </c>
      <c r="H219">
        <f t="shared" si="18"/>
        <v>-259.18997734994355</v>
      </c>
      <c r="I219">
        <f t="shared" si="19"/>
        <v>67179.444358664245</v>
      </c>
      <c r="K219">
        <f t="shared" si="20"/>
        <v>3661.3216888184652</v>
      </c>
      <c r="L219">
        <f t="shared" si="21"/>
        <v>4280.2983564816477</v>
      </c>
      <c r="M219">
        <f t="shared" si="22"/>
        <v>3351.8333549868735</v>
      </c>
      <c r="N219">
        <f t="shared" si="23"/>
        <v>4589.786690313239</v>
      </c>
      <c r="O219">
        <f t="shared" si="24"/>
        <v>3042.3450211552822</v>
      </c>
      <c r="P219">
        <f t="shared" si="25"/>
        <v>4899.2750241448302</v>
      </c>
    </row>
    <row r="220" spans="2:16" ht="15.75" thickBot="1" x14ac:dyDescent="0.3">
      <c r="B220" s="3">
        <v>44368</v>
      </c>
      <c r="C220" s="4">
        <v>31</v>
      </c>
      <c r="D220" s="4">
        <v>4221.5</v>
      </c>
      <c r="E220">
        <f t="shared" si="15"/>
        <v>130866.5</v>
      </c>
      <c r="F220">
        <f t="shared" si="16"/>
        <v>961</v>
      </c>
      <c r="G220">
        <f t="shared" si="17"/>
        <v>3981.9476925254812</v>
      </c>
      <c r="H220">
        <f t="shared" si="18"/>
        <v>-239.55230747451878</v>
      </c>
      <c r="I220">
        <f t="shared" si="19"/>
        <v>57385.308016366391</v>
      </c>
      <c r="K220">
        <f t="shared" si="20"/>
        <v>3672.45935869389</v>
      </c>
      <c r="L220">
        <f t="shared" si="21"/>
        <v>4291.4360263570725</v>
      </c>
      <c r="M220">
        <f t="shared" si="22"/>
        <v>3362.9710248622982</v>
      </c>
      <c r="N220">
        <f t="shared" si="23"/>
        <v>4600.9243601886637</v>
      </c>
      <c r="O220">
        <f t="shared" si="24"/>
        <v>3053.482691030707</v>
      </c>
      <c r="P220">
        <f t="shared" si="25"/>
        <v>4910.412694020255</v>
      </c>
    </row>
    <row r="221" spans="2:16" ht="15.75" thickBot="1" x14ac:dyDescent="0.3">
      <c r="B221" s="3">
        <v>44375</v>
      </c>
      <c r="C221" s="4">
        <v>32</v>
      </c>
      <c r="D221" s="4">
        <v>4260</v>
      </c>
      <c r="E221">
        <f t="shared" si="15"/>
        <v>136320</v>
      </c>
      <c r="F221">
        <f t="shared" si="16"/>
        <v>1024</v>
      </c>
      <c r="G221">
        <f t="shared" si="17"/>
        <v>3993.085362400906</v>
      </c>
      <c r="H221">
        <f t="shared" si="18"/>
        <v>-266.91463759909402</v>
      </c>
      <c r="I221">
        <f t="shared" si="19"/>
        <v>71243.423764655701</v>
      </c>
      <c r="K221">
        <f t="shared" si="20"/>
        <v>3683.5970285693147</v>
      </c>
      <c r="L221">
        <f t="shared" si="21"/>
        <v>4302.5736962324972</v>
      </c>
      <c r="M221">
        <f t="shared" si="22"/>
        <v>3374.108694737723</v>
      </c>
      <c r="N221">
        <f t="shared" si="23"/>
        <v>4612.0620300640885</v>
      </c>
      <c r="O221">
        <f t="shared" si="24"/>
        <v>3064.6203609061317</v>
      </c>
      <c r="P221">
        <f t="shared" si="25"/>
        <v>4921.5503638956798</v>
      </c>
    </row>
    <row r="222" spans="2:16" ht="15.75" thickBot="1" x14ac:dyDescent="0.3">
      <c r="B222" s="3">
        <v>44382</v>
      </c>
      <c r="C222" s="4">
        <v>33</v>
      </c>
      <c r="D222" s="4">
        <v>4129</v>
      </c>
      <c r="E222">
        <f t="shared" si="15"/>
        <v>136257</v>
      </c>
      <c r="F222">
        <f t="shared" si="16"/>
        <v>1089</v>
      </c>
      <c r="G222">
        <f t="shared" si="17"/>
        <v>4004.2230322763307</v>
      </c>
      <c r="H222">
        <f t="shared" si="18"/>
        <v>-124.77696772366926</v>
      </c>
      <c r="I222">
        <f t="shared" si="19"/>
        <v>15569.291674313599</v>
      </c>
      <c r="K222">
        <f t="shared" si="20"/>
        <v>3694.7346984447395</v>
      </c>
      <c r="L222">
        <f t="shared" si="21"/>
        <v>4313.711366107922</v>
      </c>
      <c r="M222">
        <f t="shared" si="22"/>
        <v>3385.2463646131478</v>
      </c>
      <c r="N222">
        <f t="shared" si="23"/>
        <v>4623.1996999395133</v>
      </c>
      <c r="O222">
        <f t="shared" si="24"/>
        <v>3075.7580307815565</v>
      </c>
      <c r="P222">
        <f t="shared" si="25"/>
        <v>4932.6880337711045</v>
      </c>
    </row>
    <row r="223" spans="2:16" ht="15.75" thickBot="1" x14ac:dyDescent="0.3">
      <c r="B223" s="3">
        <v>44389</v>
      </c>
      <c r="C223" s="4">
        <v>34</v>
      </c>
      <c r="D223" s="4">
        <v>3989.5</v>
      </c>
      <c r="E223">
        <f t="shared" si="15"/>
        <v>135643</v>
      </c>
      <c r="F223">
        <f t="shared" si="16"/>
        <v>1156</v>
      </c>
      <c r="G223">
        <f t="shared" si="17"/>
        <v>4015.3607021517555</v>
      </c>
      <c r="H223">
        <f t="shared" si="18"/>
        <v>25.860702151755504</v>
      </c>
      <c r="I223">
        <f t="shared" si="19"/>
        <v>668.7759157818117</v>
      </c>
      <c r="K223">
        <f t="shared" si="20"/>
        <v>3705.8723683201642</v>
      </c>
      <c r="L223">
        <f t="shared" si="21"/>
        <v>4324.8490359833468</v>
      </c>
      <c r="M223">
        <f t="shared" si="22"/>
        <v>3396.3840344885725</v>
      </c>
      <c r="N223">
        <f t="shared" si="23"/>
        <v>4634.337369814938</v>
      </c>
      <c r="O223">
        <f t="shared" si="24"/>
        <v>3086.8957006569813</v>
      </c>
      <c r="P223">
        <f t="shared" si="25"/>
        <v>4943.8257036465293</v>
      </c>
    </row>
    <row r="224" spans="2:16" ht="15.75" thickBot="1" x14ac:dyDescent="0.3">
      <c r="B224" s="3">
        <v>44396</v>
      </c>
      <c r="C224" s="4">
        <v>35</v>
      </c>
      <c r="D224" s="4">
        <v>3950.5</v>
      </c>
      <c r="E224">
        <f t="shared" si="15"/>
        <v>138267.5</v>
      </c>
      <c r="F224">
        <f t="shared" si="16"/>
        <v>1225</v>
      </c>
      <c r="G224">
        <f t="shared" si="17"/>
        <v>4026.4983720271803</v>
      </c>
      <c r="H224">
        <f t="shared" si="18"/>
        <v>75.998372027180267</v>
      </c>
      <c r="I224">
        <f t="shared" si="19"/>
        <v>5775.7525507816963</v>
      </c>
      <c r="K224">
        <f t="shared" si="20"/>
        <v>3717.010038195589</v>
      </c>
      <c r="L224">
        <f t="shared" si="21"/>
        <v>4335.9867058587715</v>
      </c>
      <c r="M224">
        <f t="shared" si="22"/>
        <v>3407.5217043639973</v>
      </c>
      <c r="N224">
        <f t="shared" si="23"/>
        <v>4645.4750396903628</v>
      </c>
      <c r="O224">
        <f t="shared" si="24"/>
        <v>3098.033370532406</v>
      </c>
      <c r="P224">
        <f t="shared" si="25"/>
        <v>4954.9633735219541</v>
      </c>
    </row>
    <row r="225" spans="2:16" ht="15.75" thickBot="1" x14ac:dyDescent="0.3">
      <c r="B225" s="5">
        <v>44403</v>
      </c>
      <c r="C225" s="6">
        <v>36</v>
      </c>
      <c r="D225" s="6">
        <v>3818</v>
      </c>
      <c r="E225">
        <f t="shared" si="15"/>
        <v>137448</v>
      </c>
      <c r="F225">
        <f t="shared" si="16"/>
        <v>1296</v>
      </c>
      <c r="G225">
        <f t="shared" si="17"/>
        <v>4037.6360419026046</v>
      </c>
      <c r="H225">
        <f t="shared" si="18"/>
        <v>219.63604190260457</v>
      </c>
      <c r="I225">
        <f t="shared" si="19"/>
        <v>48239.990902642676</v>
      </c>
      <c r="K225">
        <f t="shared" si="20"/>
        <v>3728.1477080710133</v>
      </c>
      <c r="L225">
        <f t="shared" si="21"/>
        <v>4347.1243757341963</v>
      </c>
      <c r="M225">
        <f t="shared" si="22"/>
        <v>3418.6593742394216</v>
      </c>
      <c r="N225">
        <f t="shared" si="23"/>
        <v>4656.6127095657876</v>
      </c>
      <c r="O225">
        <f t="shared" si="24"/>
        <v>3109.1710404078303</v>
      </c>
      <c r="P225">
        <f t="shared" si="25"/>
        <v>4966.1010433973788</v>
      </c>
    </row>
    <row r="226" spans="2:16" ht="15.75" thickBot="1" x14ac:dyDescent="0.3">
      <c r="B226" s="5">
        <v>44410</v>
      </c>
      <c r="C226" s="6">
        <v>37</v>
      </c>
      <c r="D226" s="6">
        <v>3849.5</v>
      </c>
      <c r="E226">
        <f t="shared" si="15"/>
        <v>142431.5</v>
      </c>
      <c r="F226">
        <f t="shared" si="16"/>
        <v>1369</v>
      </c>
      <c r="G226">
        <f t="shared" si="17"/>
        <v>4048.7737117780293</v>
      </c>
      <c r="H226">
        <f t="shared" si="18"/>
        <v>199.27371177802934</v>
      </c>
      <c r="I226">
        <f t="shared" si="19"/>
        <v>39710.012205793108</v>
      </c>
      <c r="K226">
        <f t="shared" si="20"/>
        <v>3739.2853779464381</v>
      </c>
      <c r="L226">
        <f t="shared" si="21"/>
        <v>4358.2620456096211</v>
      </c>
      <c r="M226">
        <f t="shared" si="22"/>
        <v>3429.7970441148464</v>
      </c>
      <c r="N226">
        <f t="shared" si="23"/>
        <v>4667.7503794412123</v>
      </c>
      <c r="O226">
        <f t="shared" si="24"/>
        <v>3120.3087102832551</v>
      </c>
      <c r="P226">
        <f t="shared" si="25"/>
        <v>4977.2387132728036</v>
      </c>
    </row>
    <row r="227" spans="2:16" ht="15.75" thickBot="1" x14ac:dyDescent="0.3">
      <c r="B227" s="5">
        <v>44417</v>
      </c>
      <c r="C227" s="6">
        <v>38</v>
      </c>
      <c r="D227" s="6">
        <v>3820.5</v>
      </c>
      <c r="E227">
        <f t="shared" si="15"/>
        <v>145179</v>
      </c>
      <c r="F227">
        <f t="shared" si="16"/>
        <v>1444</v>
      </c>
      <c r="G227">
        <f t="shared" si="17"/>
        <v>4059.9113816534541</v>
      </c>
      <c r="H227">
        <f t="shared" si="18"/>
        <v>239.4113816534541</v>
      </c>
      <c r="I227">
        <f t="shared" si="19"/>
        <v>57317.809665215857</v>
      </c>
      <c r="K227">
        <f t="shared" si="20"/>
        <v>3750.4230478218628</v>
      </c>
      <c r="L227">
        <f t="shared" si="21"/>
        <v>4369.3997154850458</v>
      </c>
      <c r="M227">
        <f t="shared" si="22"/>
        <v>3440.9347139902711</v>
      </c>
      <c r="N227">
        <f t="shared" si="23"/>
        <v>4678.8880493166371</v>
      </c>
      <c r="O227">
        <f t="shared" si="24"/>
        <v>3131.4463801586799</v>
      </c>
      <c r="P227">
        <f t="shared" si="25"/>
        <v>4988.3763831482283</v>
      </c>
    </row>
    <row r="228" spans="2:16" ht="15.75" thickBot="1" x14ac:dyDescent="0.3">
      <c r="B228" s="5">
        <v>44424</v>
      </c>
      <c r="C228" s="6">
        <v>39</v>
      </c>
      <c r="D228" s="6">
        <v>3656</v>
      </c>
      <c r="E228">
        <f t="shared" si="15"/>
        <v>142584</v>
      </c>
      <c r="F228">
        <f t="shared" si="16"/>
        <v>1521</v>
      </c>
      <c r="G228">
        <f t="shared" si="17"/>
        <v>4071.0490515288789</v>
      </c>
      <c r="H228">
        <f t="shared" si="18"/>
        <v>415.04905152887886</v>
      </c>
      <c r="I228">
        <f t="shared" si="19"/>
        <v>172265.71517502193</v>
      </c>
      <c r="K228">
        <f t="shared" si="20"/>
        <v>3761.5607176972876</v>
      </c>
      <c r="L228">
        <f t="shared" si="21"/>
        <v>4380.5373853604706</v>
      </c>
      <c r="M228">
        <f t="shared" si="22"/>
        <v>3452.0723838656959</v>
      </c>
      <c r="N228">
        <f t="shared" si="23"/>
        <v>4690.0257191920618</v>
      </c>
      <c r="O228">
        <f t="shared" si="24"/>
        <v>3142.5840500341046</v>
      </c>
      <c r="P228">
        <f t="shared" si="25"/>
        <v>4999.5140530236531</v>
      </c>
    </row>
    <row r="229" spans="2:16" ht="15.75" thickBot="1" x14ac:dyDescent="0.3">
      <c r="B229" s="5">
        <v>44431</v>
      </c>
      <c r="C229" s="6">
        <v>40</v>
      </c>
      <c r="D229" s="6">
        <v>3890</v>
      </c>
      <c r="E229">
        <f t="shared" si="15"/>
        <v>155600</v>
      </c>
      <c r="F229">
        <f t="shared" si="16"/>
        <v>1600</v>
      </c>
      <c r="G229">
        <f t="shared" si="17"/>
        <v>4082.1867214043032</v>
      </c>
      <c r="H229">
        <f t="shared" si="18"/>
        <v>192.18672140430317</v>
      </c>
      <c r="I229">
        <f t="shared" si="19"/>
        <v>36935.73588413524</v>
      </c>
      <c r="K229">
        <f t="shared" si="20"/>
        <v>3772.6983875727119</v>
      </c>
      <c r="L229">
        <f t="shared" si="21"/>
        <v>4391.6750552358944</v>
      </c>
      <c r="M229">
        <f t="shared" si="22"/>
        <v>3463.2100537411202</v>
      </c>
      <c r="N229">
        <f t="shared" si="23"/>
        <v>4701.1633890674857</v>
      </c>
      <c r="O229">
        <f t="shared" si="24"/>
        <v>3153.7217199095289</v>
      </c>
      <c r="P229">
        <f t="shared" si="25"/>
        <v>5010.6517228990779</v>
      </c>
    </row>
    <row r="230" spans="2:16" ht="15.75" thickBot="1" x14ac:dyDescent="0.3">
      <c r="B230" s="5">
        <v>44438</v>
      </c>
      <c r="C230" s="6">
        <v>41</v>
      </c>
      <c r="D230" s="6">
        <v>3806.5</v>
      </c>
      <c r="E230">
        <f t="shared" si="15"/>
        <v>156066.5</v>
      </c>
      <c r="F230">
        <f t="shared" si="16"/>
        <v>1681</v>
      </c>
      <c r="G230">
        <f t="shared" si="17"/>
        <v>4093.3243912797279</v>
      </c>
      <c r="H230">
        <f t="shared" si="18"/>
        <v>286.82439127972793</v>
      </c>
      <c r="I230">
        <f t="shared" si="19"/>
        <v>82268.231432986475</v>
      </c>
      <c r="K230">
        <f t="shared" si="20"/>
        <v>3783.8360574481367</v>
      </c>
      <c r="L230">
        <f t="shared" si="21"/>
        <v>4402.8127251113192</v>
      </c>
      <c r="M230">
        <f t="shared" si="22"/>
        <v>3474.347723616545</v>
      </c>
      <c r="N230">
        <f t="shared" si="23"/>
        <v>4712.3010589429105</v>
      </c>
      <c r="O230">
        <f t="shared" si="24"/>
        <v>3164.8593897849537</v>
      </c>
      <c r="P230">
        <f t="shared" si="25"/>
        <v>5021.7893927745026</v>
      </c>
    </row>
    <row r="231" spans="2:16" ht="15.75" thickBot="1" x14ac:dyDescent="0.3">
      <c r="B231" s="5">
        <v>44445</v>
      </c>
      <c r="C231" s="6">
        <v>42</v>
      </c>
      <c r="D231" s="6">
        <v>3694.5</v>
      </c>
      <c r="E231">
        <f t="shared" si="15"/>
        <v>155169</v>
      </c>
      <c r="F231">
        <f t="shared" si="16"/>
        <v>1764</v>
      </c>
      <c r="G231">
        <f t="shared" si="17"/>
        <v>4104.4620611551527</v>
      </c>
      <c r="H231">
        <f t="shared" si="18"/>
        <v>409.9620611551527</v>
      </c>
      <c r="I231">
        <f t="shared" si="19"/>
        <v>168068.89158658116</v>
      </c>
      <c r="K231">
        <f t="shared" si="20"/>
        <v>3794.9737273235614</v>
      </c>
      <c r="L231">
        <f t="shared" si="21"/>
        <v>4413.950394986744</v>
      </c>
      <c r="M231">
        <f t="shared" si="22"/>
        <v>3485.4853934919697</v>
      </c>
      <c r="N231">
        <f t="shared" si="23"/>
        <v>4723.4387288183352</v>
      </c>
      <c r="O231">
        <f t="shared" si="24"/>
        <v>3175.9970596603785</v>
      </c>
      <c r="P231">
        <f t="shared" si="25"/>
        <v>5032.9270626499274</v>
      </c>
    </row>
    <row r="232" spans="2:16" x14ac:dyDescent="0.25">
      <c r="C232" s="16" t="s">
        <v>21</v>
      </c>
      <c r="D232" t="s">
        <v>22</v>
      </c>
      <c r="E232" t="s">
        <v>23</v>
      </c>
      <c r="F232" t="s">
        <v>19</v>
      </c>
    </row>
    <row r="233" spans="2:16" x14ac:dyDescent="0.25">
      <c r="C233">
        <f>AVERAGE(C198:C231)</f>
        <v>22.941176470588236</v>
      </c>
      <c r="D233">
        <f>AVERAGE(D198:D231)</f>
        <v>3892.1911764705883</v>
      </c>
      <c r="E233">
        <f>AVERAGE(E198:E231)</f>
        <v>91060.98529411765</v>
      </c>
      <c r="F233">
        <f>AVERAGE(F198:F231)</f>
        <v>685.17647058823525</v>
      </c>
    </row>
    <row r="235" spans="2:16" x14ac:dyDescent="0.25">
      <c r="C235" s="16"/>
      <c r="E235" t="s">
        <v>10</v>
      </c>
      <c r="F235" s="12">
        <f>(E233-C233*D233)/(F233-C233^2)</f>
        <v>11.137669875424677</v>
      </c>
    </row>
    <row r="236" spans="2:16" x14ac:dyDescent="0.25">
      <c r="E236" t="s">
        <v>15</v>
      </c>
      <c r="F236" s="12">
        <f>D233-F235*C233</f>
        <v>3636.6799263873163</v>
      </c>
    </row>
    <row r="239" spans="2:16" x14ac:dyDescent="0.25">
      <c r="E239" t="s">
        <v>24</v>
      </c>
      <c r="F239">
        <f>SUM(I198:I231)/ROWS(I198:I231)</f>
        <v>95783.02877785459</v>
      </c>
    </row>
    <row r="240" spans="2:16" x14ac:dyDescent="0.25">
      <c r="E240" t="s">
        <v>25</v>
      </c>
      <c r="F240">
        <f>SQRT(F239)</f>
        <v>309.48833383159143</v>
      </c>
    </row>
    <row r="242" spans="2:17" x14ac:dyDescent="0.25">
      <c r="B242" t="s">
        <v>26</v>
      </c>
    </row>
    <row r="243" spans="2:17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2:17" x14ac:dyDescent="0.25">
      <c r="B244" t="s">
        <v>30</v>
      </c>
    </row>
    <row r="247" spans="2:17" x14ac:dyDescent="0.25">
      <c r="B247" t="s">
        <v>31</v>
      </c>
    </row>
    <row r="248" spans="2:17" x14ac:dyDescent="0.25">
      <c r="B248" t="s">
        <v>32</v>
      </c>
    </row>
    <row r="249" spans="2:17" x14ac:dyDescent="0.25">
      <c r="B249" s="19" t="s">
        <v>33</v>
      </c>
      <c r="C249" s="19" t="s">
        <v>34</v>
      </c>
      <c r="D249" s="19" t="s">
        <v>9</v>
      </c>
    </row>
    <row r="250" spans="2:17" x14ac:dyDescent="0.25">
      <c r="B250" s="18">
        <v>44473</v>
      </c>
      <c r="C250" s="17">
        <v>46</v>
      </c>
      <c r="D250" s="23">
        <f>F235*C250+F236</f>
        <v>4149.0127406568517</v>
      </c>
    </row>
    <row r="252" spans="2:17" x14ac:dyDescent="0.25">
      <c r="B252" t="s">
        <v>35</v>
      </c>
    </row>
    <row r="253" spans="2:17" x14ac:dyDescent="0.25">
      <c r="B253" s="20" t="s">
        <v>36</v>
      </c>
      <c r="C253" s="17"/>
      <c r="D253" s="21">
        <v>0.95</v>
      </c>
      <c r="E253" s="17"/>
      <c r="F253" s="21">
        <v>0.99</v>
      </c>
      <c r="G253" s="17"/>
    </row>
    <row r="254" spans="2:17" x14ac:dyDescent="0.25">
      <c r="B254" s="22" t="s">
        <v>27</v>
      </c>
      <c r="C254" s="22"/>
      <c r="D254" s="22" t="s">
        <v>28</v>
      </c>
      <c r="E254" s="22"/>
      <c r="F254" s="22" t="s">
        <v>29</v>
      </c>
      <c r="G254" s="22"/>
    </row>
    <row r="255" spans="2:17" x14ac:dyDescent="0.25">
      <c r="B255" s="17">
        <f>D250-F240</f>
        <v>3839.5244068252605</v>
      </c>
      <c r="C255" s="17">
        <f>D250+F240</f>
        <v>4458.501074488443</v>
      </c>
      <c r="D255" s="17">
        <f>D250-2*F240</f>
        <v>3530.0360729936688</v>
      </c>
      <c r="E255" s="17">
        <f>D250+2*F240</f>
        <v>4767.9894083200343</v>
      </c>
      <c r="F255" s="17">
        <f>D250-3*F240</f>
        <v>3220.5477391620775</v>
      </c>
      <c r="G255" s="17">
        <f>D250+3*F240</f>
        <v>5077.4777421516264</v>
      </c>
    </row>
  </sheetData>
  <mergeCells count="1">
    <mergeCell ref="B2:R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1143-9958-43A2-88C2-B50BE554E7F9}">
  <dimension ref="B2:R99"/>
  <sheetViews>
    <sheetView topLeftCell="A76" zoomScaleNormal="100" workbookViewId="0">
      <selection activeCell="I9" sqref="I9"/>
    </sheetView>
  </sheetViews>
  <sheetFormatPr defaultRowHeight="15" x14ac:dyDescent="0.25"/>
  <cols>
    <col min="3" max="3" width="15.7109375" customWidth="1"/>
    <col min="4" max="4" width="16.85546875" customWidth="1"/>
    <col min="6" max="6" width="10.85546875" bestFit="1" customWidth="1"/>
    <col min="7" max="7" width="10.140625" customWidth="1"/>
    <col min="9" max="9" width="10.85546875" bestFit="1" customWidth="1"/>
  </cols>
  <sheetData>
    <row r="2" spans="2:18" x14ac:dyDescent="0.25">
      <c r="B2" s="37" t="s">
        <v>37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2:18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2:18" x14ac:dyDescent="0.25">
      <c r="B4" s="26"/>
      <c r="C4" s="27" t="s">
        <v>40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2:18" x14ac:dyDescent="0.25">
      <c r="B5" s="26"/>
      <c r="C5" s="26"/>
      <c r="D5" s="26"/>
      <c r="E5" s="26"/>
      <c r="G5" s="26"/>
      <c r="I5" s="26"/>
      <c r="K5" s="26"/>
      <c r="L5" s="26"/>
      <c r="M5" s="26"/>
      <c r="N5" s="26"/>
      <c r="O5" s="26"/>
      <c r="P5" s="26"/>
      <c r="Q5" s="26"/>
      <c r="R5" s="26"/>
    </row>
    <row r="6" spans="2:18" x14ac:dyDescent="0.25">
      <c r="B6" s="26"/>
      <c r="C6" s="26"/>
      <c r="D6" s="26"/>
      <c r="E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2:18" ht="15.75" thickBot="1" x14ac:dyDescent="0.3"/>
    <row r="8" spans="2:18" ht="18" thickBot="1" x14ac:dyDescent="0.3">
      <c r="C8" s="1" t="s">
        <v>38</v>
      </c>
      <c r="D8" s="2" t="s">
        <v>39</v>
      </c>
      <c r="E8" s="28" t="s">
        <v>41</v>
      </c>
      <c r="F8" s="29" t="s">
        <v>42</v>
      </c>
      <c r="G8" s="29" t="s">
        <v>43</v>
      </c>
      <c r="I8" t="s">
        <v>50</v>
      </c>
      <c r="J8" t="s">
        <v>51</v>
      </c>
    </row>
    <row r="9" spans="2:18" ht="15.75" thickBot="1" x14ac:dyDescent="0.3">
      <c r="C9" s="24">
        <v>1991</v>
      </c>
      <c r="D9" s="15">
        <v>0.54800000000000004</v>
      </c>
      <c r="E9">
        <f>$D$42*C9+$D$43</f>
        <v>-9834.6059527425095</v>
      </c>
      <c r="F9">
        <f>D9*C9</f>
        <v>1091.068</v>
      </c>
      <c r="G9">
        <f>C9^2</f>
        <v>3964081</v>
      </c>
      <c r="H9" t="str">
        <f>IF(OR(D9&lt;I9,D9&gt;J9),"-","")</f>
        <v/>
      </c>
      <c r="I9">
        <f>E9-1.5*_xlfn.STDEV.S(D$9:D$38)</f>
        <v>-34604.898616478691</v>
      </c>
      <c r="J9">
        <f>E9+1.5*_xlfn.STDEV.S(D$9:D$38)</f>
        <v>14935.686710993672</v>
      </c>
    </row>
    <row r="10" spans="2:18" ht="15.75" thickBot="1" x14ac:dyDescent="0.3">
      <c r="C10" s="24">
        <v>1992</v>
      </c>
      <c r="D10" s="4">
        <v>6</v>
      </c>
      <c r="E10">
        <f>$D$42*C10+$D$43</f>
        <v>-8048.4711789903231</v>
      </c>
      <c r="F10">
        <f t="shared" ref="F10:F38" si="0">D10*C10</f>
        <v>11952</v>
      </c>
      <c r="G10">
        <f t="shared" ref="G10:G38" si="1">C10^2</f>
        <v>3968064</v>
      </c>
      <c r="H10" t="str">
        <f t="shared" ref="H10:H38" si="2">IF(OR(D10&lt;I10,D10&gt;J10),"-","")</f>
        <v/>
      </c>
      <c r="I10">
        <f t="shared" ref="I10:I38" si="3">E10-1.5*_xlfn.STDEV.S(D$9:D$38)</f>
        <v>-32818.763842726505</v>
      </c>
      <c r="J10">
        <f t="shared" ref="J10:J38" si="4">E10+1.5*_xlfn.STDEV.S(D$9:D$38)</f>
        <v>16721.821484745858</v>
      </c>
    </row>
    <row r="11" spans="2:18" ht="15.75" thickBot="1" x14ac:dyDescent="0.3">
      <c r="C11" s="24">
        <v>1993</v>
      </c>
      <c r="D11" s="4">
        <v>58.7</v>
      </c>
      <c r="E11">
        <f t="shared" ref="E11:E38" si="5">$D$42*C11+$D$43</f>
        <v>-6262.3364052381366</v>
      </c>
      <c r="F11">
        <f t="shared" si="0"/>
        <v>116989.1</v>
      </c>
      <c r="G11">
        <f t="shared" si="1"/>
        <v>3972049</v>
      </c>
      <c r="H11" t="str">
        <f t="shared" si="2"/>
        <v/>
      </c>
      <c r="I11">
        <f t="shared" si="3"/>
        <v>-31032.629068974318</v>
      </c>
      <c r="J11">
        <f t="shared" si="4"/>
        <v>18507.956258498045</v>
      </c>
    </row>
    <row r="12" spans="2:18" ht="15.75" thickBot="1" x14ac:dyDescent="0.3">
      <c r="C12" s="24">
        <v>1994</v>
      </c>
      <c r="D12" s="4">
        <v>220.4</v>
      </c>
      <c r="E12">
        <f t="shared" si="5"/>
        <v>-4476.2016314854845</v>
      </c>
      <c r="F12">
        <f t="shared" si="0"/>
        <v>439477.60000000003</v>
      </c>
      <c r="G12">
        <f t="shared" si="1"/>
        <v>3976036</v>
      </c>
      <c r="H12" t="str">
        <f t="shared" si="2"/>
        <v/>
      </c>
      <c r="I12">
        <f t="shared" si="3"/>
        <v>-29246.494295221666</v>
      </c>
      <c r="J12">
        <f t="shared" si="4"/>
        <v>20294.091032250697</v>
      </c>
    </row>
    <row r="13" spans="2:18" ht="15.75" thickBot="1" x14ac:dyDescent="0.3">
      <c r="C13" s="24">
        <v>1995</v>
      </c>
      <c r="D13" s="4">
        <v>472.4</v>
      </c>
      <c r="E13">
        <f t="shared" si="5"/>
        <v>-2690.0668577332981</v>
      </c>
      <c r="F13">
        <f t="shared" si="0"/>
        <v>942438</v>
      </c>
      <c r="G13">
        <f t="shared" si="1"/>
        <v>3980025</v>
      </c>
      <c r="H13" t="str">
        <f t="shared" si="2"/>
        <v/>
      </c>
      <c r="I13">
        <f t="shared" si="3"/>
        <v>-27460.35952146948</v>
      </c>
      <c r="J13">
        <f t="shared" si="4"/>
        <v>22080.225806002883</v>
      </c>
    </row>
    <row r="14" spans="2:18" ht="15.75" thickBot="1" x14ac:dyDescent="0.3">
      <c r="C14" s="24">
        <v>1996</v>
      </c>
      <c r="D14" s="4">
        <v>790.2</v>
      </c>
      <c r="E14">
        <f t="shared" si="5"/>
        <v>-903.93208398064598</v>
      </c>
      <c r="F14">
        <f t="shared" si="0"/>
        <v>1577239.2000000002</v>
      </c>
      <c r="G14">
        <f t="shared" si="1"/>
        <v>3984016</v>
      </c>
      <c r="H14" t="str">
        <f t="shared" si="2"/>
        <v/>
      </c>
      <c r="I14">
        <f t="shared" si="3"/>
        <v>-25674.224747716828</v>
      </c>
      <c r="J14">
        <f t="shared" si="4"/>
        <v>23866.360579755536</v>
      </c>
    </row>
    <row r="15" spans="2:18" ht="15.75" thickBot="1" x14ac:dyDescent="0.3">
      <c r="C15" s="24">
        <v>1997</v>
      </c>
      <c r="D15" s="4">
        <v>950.2</v>
      </c>
      <c r="E15">
        <f t="shared" si="5"/>
        <v>882.20268977154046</v>
      </c>
      <c r="F15">
        <f t="shared" si="0"/>
        <v>1897549.4000000001</v>
      </c>
      <c r="G15">
        <f t="shared" si="1"/>
        <v>3988009</v>
      </c>
      <c r="H15" t="str">
        <f t="shared" si="2"/>
        <v/>
      </c>
      <c r="I15">
        <f t="shared" si="3"/>
        <v>-23888.089973964641</v>
      </c>
      <c r="J15">
        <f t="shared" si="4"/>
        <v>25652.495353507722</v>
      </c>
    </row>
    <row r="16" spans="2:18" ht="15.75" thickBot="1" x14ac:dyDescent="0.3">
      <c r="C16" s="24">
        <v>1998</v>
      </c>
      <c r="D16" s="4">
        <v>1051</v>
      </c>
      <c r="E16">
        <f t="shared" si="5"/>
        <v>2668.3374635237269</v>
      </c>
      <c r="F16">
        <f t="shared" si="0"/>
        <v>2099898</v>
      </c>
      <c r="G16">
        <f t="shared" si="1"/>
        <v>3992004</v>
      </c>
      <c r="H16" t="str">
        <f t="shared" si="2"/>
        <v/>
      </c>
      <c r="I16">
        <f t="shared" si="3"/>
        <v>-22101.955200212455</v>
      </c>
      <c r="J16">
        <f t="shared" si="4"/>
        <v>27438.630127259908</v>
      </c>
    </row>
    <row r="17" spans="3:10" ht="15.75" thickBot="1" x14ac:dyDescent="0.3">
      <c r="C17" s="24">
        <v>1999</v>
      </c>
      <c r="D17" s="4">
        <v>1523</v>
      </c>
      <c r="E17">
        <f t="shared" si="5"/>
        <v>4454.472237276379</v>
      </c>
      <c r="F17">
        <f t="shared" si="0"/>
        <v>3044477</v>
      </c>
      <c r="G17">
        <f t="shared" si="1"/>
        <v>3996001</v>
      </c>
      <c r="H17" t="str">
        <f t="shared" si="2"/>
        <v/>
      </c>
      <c r="I17">
        <f t="shared" si="3"/>
        <v>-20315.820426459803</v>
      </c>
      <c r="J17">
        <f t="shared" si="4"/>
        <v>29224.764901012561</v>
      </c>
    </row>
    <row r="18" spans="3:10" ht="15.75" thickBot="1" x14ac:dyDescent="0.3">
      <c r="C18" s="24">
        <v>2000</v>
      </c>
      <c r="D18" s="4">
        <v>2223</v>
      </c>
      <c r="E18">
        <f t="shared" si="5"/>
        <v>6240.6070110285655</v>
      </c>
      <c r="F18">
        <f t="shared" si="0"/>
        <v>4446000</v>
      </c>
      <c r="G18">
        <f t="shared" si="1"/>
        <v>4000000</v>
      </c>
      <c r="H18" t="str">
        <f t="shared" si="2"/>
        <v/>
      </c>
      <c r="I18">
        <f t="shared" si="3"/>
        <v>-18529.685652707616</v>
      </c>
      <c r="J18">
        <f t="shared" si="4"/>
        <v>31010.899674764747</v>
      </c>
    </row>
    <row r="19" spans="3:10" ht="15.75" thickBot="1" x14ac:dyDescent="0.3">
      <c r="C19" s="24">
        <v>2001</v>
      </c>
      <c r="D19" s="4">
        <v>3240</v>
      </c>
      <c r="E19">
        <f t="shared" si="5"/>
        <v>8026.7417847812176</v>
      </c>
      <c r="F19">
        <f t="shared" si="0"/>
        <v>6483240</v>
      </c>
      <c r="G19">
        <f t="shared" si="1"/>
        <v>4004001</v>
      </c>
      <c r="H19" t="str">
        <f t="shared" si="2"/>
        <v/>
      </c>
      <c r="I19">
        <f t="shared" si="3"/>
        <v>-16743.550878954964</v>
      </c>
      <c r="J19">
        <f t="shared" si="4"/>
        <v>32797.034448517399</v>
      </c>
    </row>
    <row r="20" spans="3:10" ht="15.75" thickBot="1" x14ac:dyDescent="0.3">
      <c r="C20" s="25">
        <v>2002</v>
      </c>
      <c r="D20" s="6">
        <v>4360</v>
      </c>
      <c r="E20">
        <f t="shared" si="5"/>
        <v>9812.876558533404</v>
      </c>
      <c r="F20">
        <f t="shared" si="0"/>
        <v>8728720</v>
      </c>
      <c r="G20">
        <f t="shared" si="1"/>
        <v>4008004</v>
      </c>
      <c r="H20" t="str">
        <f t="shared" si="2"/>
        <v/>
      </c>
      <c r="I20">
        <f t="shared" si="3"/>
        <v>-14957.416105202778</v>
      </c>
      <c r="J20">
        <f t="shared" si="4"/>
        <v>34583.169222269586</v>
      </c>
    </row>
    <row r="21" spans="3:10" ht="15.75" thickBot="1" x14ac:dyDescent="0.3">
      <c r="C21" s="25">
        <v>2003</v>
      </c>
      <c r="D21" s="6">
        <v>5499</v>
      </c>
      <c r="E21">
        <f t="shared" si="5"/>
        <v>11599.01133228559</v>
      </c>
      <c r="F21">
        <f t="shared" si="0"/>
        <v>11014497</v>
      </c>
      <c r="G21">
        <f t="shared" si="1"/>
        <v>4012009</v>
      </c>
      <c r="H21" t="str">
        <f t="shared" si="2"/>
        <v/>
      </c>
      <c r="I21">
        <f t="shared" si="3"/>
        <v>-13171.281331450591</v>
      </c>
      <c r="J21">
        <f t="shared" si="4"/>
        <v>36369.303996021772</v>
      </c>
    </row>
    <row r="22" spans="3:10" ht="15.75" thickBot="1" x14ac:dyDescent="0.3">
      <c r="C22" s="25">
        <v>2004</v>
      </c>
      <c r="D22" s="6">
        <v>6740</v>
      </c>
      <c r="E22">
        <f t="shared" si="5"/>
        <v>13385.146106038243</v>
      </c>
      <c r="F22">
        <f t="shared" si="0"/>
        <v>13506960</v>
      </c>
      <c r="G22">
        <f t="shared" si="1"/>
        <v>4016016</v>
      </c>
      <c r="H22" t="str">
        <f t="shared" si="2"/>
        <v/>
      </c>
      <c r="I22">
        <f t="shared" si="3"/>
        <v>-11385.146557697939</v>
      </c>
      <c r="J22">
        <f t="shared" si="4"/>
        <v>38155.438769774424</v>
      </c>
    </row>
    <row r="23" spans="3:10" ht="15.75" thickBot="1" x14ac:dyDescent="0.3">
      <c r="C23" s="25">
        <v>2005</v>
      </c>
      <c r="D23" s="6">
        <v>8555</v>
      </c>
      <c r="E23">
        <f t="shared" si="5"/>
        <v>15171.280879790429</v>
      </c>
      <c r="F23">
        <f t="shared" si="0"/>
        <v>17152775</v>
      </c>
      <c r="G23">
        <f t="shared" si="1"/>
        <v>4020025</v>
      </c>
      <c r="H23" t="str">
        <f t="shared" si="2"/>
        <v/>
      </c>
      <c r="I23">
        <f t="shared" si="3"/>
        <v>-9599.0117839457525</v>
      </c>
      <c r="J23">
        <f t="shared" si="4"/>
        <v>39941.573543526611</v>
      </c>
    </row>
    <row r="24" spans="3:10" ht="15.75" thickBot="1" x14ac:dyDescent="0.3">
      <c r="C24" s="25">
        <v>2006</v>
      </c>
      <c r="D24" s="6">
        <v>10634</v>
      </c>
      <c r="E24">
        <f t="shared" si="5"/>
        <v>16957.415653542615</v>
      </c>
      <c r="F24">
        <f t="shared" si="0"/>
        <v>21331804</v>
      </c>
      <c r="G24">
        <f t="shared" si="1"/>
        <v>4024036</v>
      </c>
      <c r="H24" t="str">
        <f t="shared" si="2"/>
        <v/>
      </c>
      <c r="I24">
        <f t="shared" si="3"/>
        <v>-7812.8770101935661</v>
      </c>
      <c r="J24">
        <f t="shared" si="4"/>
        <v>41727.708317278797</v>
      </c>
    </row>
    <row r="25" spans="3:10" ht="15.75" thickBot="1" x14ac:dyDescent="0.3">
      <c r="C25" s="25">
        <v>2007</v>
      </c>
      <c r="D25" s="6">
        <v>13593</v>
      </c>
      <c r="E25">
        <f t="shared" si="5"/>
        <v>18743.550427295268</v>
      </c>
      <c r="F25">
        <f t="shared" si="0"/>
        <v>27281151</v>
      </c>
      <c r="G25">
        <f t="shared" si="1"/>
        <v>4028049</v>
      </c>
      <c r="H25" t="str">
        <f t="shared" si="2"/>
        <v/>
      </c>
      <c r="I25">
        <f t="shared" si="3"/>
        <v>-6026.742236440914</v>
      </c>
      <c r="J25">
        <f t="shared" si="4"/>
        <v>43513.843091031449</v>
      </c>
    </row>
    <row r="26" spans="3:10" ht="15.75" thickBot="1" x14ac:dyDescent="0.3">
      <c r="C26" s="25">
        <v>2008</v>
      </c>
      <c r="D26" s="6">
        <v>17290</v>
      </c>
      <c r="E26">
        <f t="shared" si="5"/>
        <v>20529.685201047454</v>
      </c>
      <c r="F26">
        <f t="shared" si="0"/>
        <v>34718320</v>
      </c>
      <c r="G26">
        <f t="shared" si="1"/>
        <v>4032064</v>
      </c>
      <c r="H26" t="str">
        <f t="shared" si="2"/>
        <v/>
      </c>
      <c r="I26">
        <f t="shared" si="3"/>
        <v>-4240.6074626887275</v>
      </c>
      <c r="J26">
        <f t="shared" si="4"/>
        <v>45299.977864783636</v>
      </c>
    </row>
    <row r="27" spans="3:10" ht="15.75" thickBot="1" x14ac:dyDescent="0.3">
      <c r="C27" s="25">
        <v>2009</v>
      </c>
      <c r="D27" s="6">
        <v>18638</v>
      </c>
      <c r="E27">
        <f t="shared" si="5"/>
        <v>22315.819974800106</v>
      </c>
      <c r="F27">
        <f t="shared" si="0"/>
        <v>37443742</v>
      </c>
      <c r="G27">
        <f t="shared" si="1"/>
        <v>4036081</v>
      </c>
      <c r="H27" t="str">
        <f t="shared" si="2"/>
        <v/>
      </c>
      <c r="I27">
        <f t="shared" si="3"/>
        <v>-2454.4726889360754</v>
      </c>
      <c r="J27">
        <f t="shared" si="4"/>
        <v>47086.112638536288</v>
      </c>
    </row>
    <row r="28" spans="3:10" ht="15.75" thickBot="1" x14ac:dyDescent="0.3">
      <c r="C28" s="25">
        <v>2010</v>
      </c>
      <c r="D28" s="6">
        <v>20952</v>
      </c>
      <c r="E28">
        <f t="shared" si="5"/>
        <v>24101.954748552293</v>
      </c>
      <c r="F28">
        <f t="shared" si="0"/>
        <v>42113520</v>
      </c>
      <c r="G28">
        <f t="shared" si="1"/>
        <v>4040100</v>
      </c>
      <c r="H28" t="str">
        <f t="shared" si="2"/>
        <v/>
      </c>
      <c r="I28">
        <f t="shared" si="3"/>
        <v>-668.33791518388898</v>
      </c>
      <c r="J28">
        <f t="shared" si="4"/>
        <v>48872.247412288474</v>
      </c>
    </row>
    <row r="29" spans="3:10" ht="15.75" thickBot="1" x14ac:dyDescent="0.3">
      <c r="C29" s="25">
        <v>2011</v>
      </c>
      <c r="D29" s="6">
        <v>23369</v>
      </c>
      <c r="E29">
        <f t="shared" si="5"/>
        <v>25888.089522304479</v>
      </c>
      <c r="F29">
        <f t="shared" si="0"/>
        <v>46995059</v>
      </c>
      <c r="G29">
        <f t="shared" si="1"/>
        <v>4044121</v>
      </c>
      <c r="H29" t="str">
        <f t="shared" si="2"/>
        <v/>
      </c>
      <c r="I29">
        <f t="shared" si="3"/>
        <v>1117.7968585682975</v>
      </c>
      <c r="J29">
        <f t="shared" si="4"/>
        <v>50658.382186040661</v>
      </c>
    </row>
    <row r="30" spans="3:10" ht="15.75" thickBot="1" x14ac:dyDescent="0.3">
      <c r="C30" s="25">
        <v>2012</v>
      </c>
      <c r="D30" s="6">
        <v>26629</v>
      </c>
      <c r="E30">
        <f t="shared" si="5"/>
        <v>27674.224296057131</v>
      </c>
      <c r="F30">
        <f t="shared" si="0"/>
        <v>53577548</v>
      </c>
      <c r="G30">
        <f t="shared" si="1"/>
        <v>4048144</v>
      </c>
      <c r="H30" t="str">
        <f t="shared" si="2"/>
        <v/>
      </c>
      <c r="I30">
        <f t="shared" si="3"/>
        <v>2903.9316323209496</v>
      </c>
      <c r="J30">
        <f t="shared" si="4"/>
        <v>52444.516959793313</v>
      </c>
    </row>
    <row r="31" spans="3:10" ht="15.75" thickBot="1" x14ac:dyDescent="0.3">
      <c r="C31" s="25">
        <v>2013</v>
      </c>
      <c r="D31" s="6">
        <v>29792</v>
      </c>
      <c r="E31">
        <f t="shared" si="5"/>
        <v>29460.359069809318</v>
      </c>
      <c r="F31">
        <f t="shared" si="0"/>
        <v>59971296</v>
      </c>
      <c r="G31">
        <f t="shared" si="1"/>
        <v>4052169</v>
      </c>
      <c r="H31" t="str">
        <f t="shared" si="2"/>
        <v/>
      </c>
      <c r="I31">
        <f t="shared" si="3"/>
        <v>4690.066406073136</v>
      </c>
      <c r="J31">
        <f t="shared" si="4"/>
        <v>54230.651733545499</v>
      </c>
    </row>
    <row r="32" spans="3:10" ht="15.75" thickBot="1" x14ac:dyDescent="0.3">
      <c r="C32" s="25">
        <v>2014</v>
      </c>
      <c r="D32" s="6">
        <v>32495</v>
      </c>
      <c r="E32">
        <f t="shared" si="5"/>
        <v>31246.49384356197</v>
      </c>
      <c r="F32">
        <f t="shared" si="0"/>
        <v>65444930</v>
      </c>
      <c r="G32">
        <f t="shared" si="1"/>
        <v>4056196</v>
      </c>
      <c r="H32" t="str">
        <f t="shared" si="2"/>
        <v/>
      </c>
      <c r="I32">
        <f t="shared" si="3"/>
        <v>6476.2011798257881</v>
      </c>
      <c r="J32">
        <f t="shared" si="4"/>
        <v>56016.786507298151</v>
      </c>
    </row>
    <row r="33" spans="3:10" ht="15.75" thickBot="1" x14ac:dyDescent="0.3">
      <c r="C33" s="25">
        <v>2015</v>
      </c>
      <c r="D33" s="6">
        <v>34030</v>
      </c>
      <c r="E33">
        <f t="shared" si="5"/>
        <v>33032.628617314156</v>
      </c>
      <c r="F33">
        <f t="shared" si="0"/>
        <v>68570450</v>
      </c>
      <c r="G33">
        <f t="shared" si="1"/>
        <v>4060225</v>
      </c>
      <c r="H33" t="str">
        <f t="shared" si="2"/>
        <v/>
      </c>
      <c r="I33">
        <f t="shared" si="3"/>
        <v>8262.3359535779746</v>
      </c>
      <c r="J33">
        <f t="shared" si="4"/>
        <v>57802.921281050338</v>
      </c>
    </row>
    <row r="34" spans="3:10" ht="15.75" thickBot="1" x14ac:dyDescent="0.3">
      <c r="C34" s="25">
        <v>2016</v>
      </c>
      <c r="D34" s="6">
        <v>36709</v>
      </c>
      <c r="E34">
        <f t="shared" si="5"/>
        <v>34818.763391066343</v>
      </c>
      <c r="F34">
        <f t="shared" si="0"/>
        <v>74005344</v>
      </c>
      <c r="G34">
        <f t="shared" si="1"/>
        <v>4064256</v>
      </c>
      <c r="H34" t="str">
        <f t="shared" si="2"/>
        <v/>
      </c>
      <c r="I34">
        <f t="shared" si="3"/>
        <v>10048.470727330161</v>
      </c>
      <c r="J34">
        <f t="shared" si="4"/>
        <v>59589.056054802524</v>
      </c>
    </row>
    <row r="35" spans="3:10" ht="15.75" thickBot="1" x14ac:dyDescent="0.3">
      <c r="C35" s="25">
        <v>2017</v>
      </c>
      <c r="D35" s="6">
        <v>39167</v>
      </c>
      <c r="E35">
        <f t="shared" si="5"/>
        <v>36604.898164818995</v>
      </c>
      <c r="F35">
        <f t="shared" si="0"/>
        <v>78999839</v>
      </c>
      <c r="G35">
        <f t="shared" si="1"/>
        <v>4068289</v>
      </c>
      <c r="H35" t="str">
        <f t="shared" si="2"/>
        <v/>
      </c>
      <c r="I35">
        <f t="shared" si="3"/>
        <v>11834.605501082813</v>
      </c>
      <c r="J35">
        <f t="shared" si="4"/>
        <v>61375.190828555176</v>
      </c>
    </row>
    <row r="36" spans="3:10" ht="15.75" thickBot="1" x14ac:dyDescent="0.3">
      <c r="C36" s="25">
        <v>2018</v>
      </c>
      <c r="D36" s="6">
        <v>43724</v>
      </c>
      <c r="E36">
        <f t="shared" si="5"/>
        <v>38391.032938571181</v>
      </c>
      <c r="F36">
        <f t="shared" si="0"/>
        <v>88235032</v>
      </c>
      <c r="G36">
        <f t="shared" si="1"/>
        <v>4072324</v>
      </c>
      <c r="H36" t="str">
        <f t="shared" si="2"/>
        <v/>
      </c>
      <c r="I36">
        <f t="shared" si="3"/>
        <v>13620.740274835</v>
      </c>
      <c r="J36">
        <f t="shared" si="4"/>
        <v>63161.325602307363</v>
      </c>
    </row>
    <row r="37" spans="3:10" ht="15.75" thickBot="1" x14ac:dyDescent="0.3">
      <c r="C37" s="25">
        <v>2019</v>
      </c>
      <c r="D37" s="6">
        <v>47867</v>
      </c>
      <c r="E37">
        <f t="shared" si="5"/>
        <v>40177.167712323833</v>
      </c>
      <c r="F37">
        <f t="shared" si="0"/>
        <v>96643473</v>
      </c>
      <c r="G37">
        <f t="shared" si="1"/>
        <v>4076361</v>
      </c>
      <c r="H37" t="str">
        <f t="shared" si="2"/>
        <v/>
      </c>
      <c r="I37">
        <f t="shared" si="3"/>
        <v>15406.875048587652</v>
      </c>
      <c r="J37">
        <f t="shared" si="4"/>
        <v>64947.460376060015</v>
      </c>
    </row>
    <row r="38" spans="3:10" ht="15.75" thickBot="1" x14ac:dyDescent="0.3">
      <c r="C38" s="25">
        <v>2020</v>
      </c>
      <c r="D38" s="6">
        <v>51352</v>
      </c>
      <c r="E38">
        <f t="shared" si="5"/>
        <v>41963.30248607602</v>
      </c>
      <c r="F38">
        <f t="shared" si="0"/>
        <v>103731040</v>
      </c>
      <c r="G38">
        <f t="shared" si="1"/>
        <v>4080400</v>
      </c>
      <c r="H38" t="str">
        <f t="shared" si="2"/>
        <v/>
      </c>
      <c r="I38">
        <f t="shared" si="3"/>
        <v>17193.009822339838</v>
      </c>
      <c r="J38">
        <f t="shared" si="4"/>
        <v>66733.595149812201</v>
      </c>
    </row>
    <row r="39" spans="3:10" x14ac:dyDescent="0.25">
      <c r="C39" t="s">
        <v>45</v>
      </c>
      <c r="D39" t="s">
        <v>44</v>
      </c>
      <c r="F39" t="s">
        <v>46</v>
      </c>
      <c r="G39" t="s">
        <v>47</v>
      </c>
    </row>
    <row r="40" spans="3:10" x14ac:dyDescent="0.25">
      <c r="C40">
        <f>AVERAGE(C9:C38)</f>
        <v>2005.5</v>
      </c>
      <c r="D40">
        <f>AVERAGE(D9:D38)</f>
        <v>16064.348266666666</v>
      </c>
      <c r="F40">
        <f>AVERAGE(F9:F38)</f>
        <v>32350861.712266669</v>
      </c>
      <c r="G40">
        <f>AVERAGE(G9:G38)</f>
        <v>4022105.1666666665</v>
      </c>
    </row>
    <row r="42" spans="3:10" x14ac:dyDescent="0.25">
      <c r="C42" s="11" t="s">
        <v>10</v>
      </c>
      <c r="D42">
        <f>(F40-D40*C40)/(G40-C40^2)</f>
        <v>1786.1347737523695</v>
      </c>
    </row>
    <row r="43" spans="3:10" x14ac:dyDescent="0.25">
      <c r="C43" s="11" t="s">
        <v>15</v>
      </c>
      <c r="D43">
        <f>D40-D42*C40</f>
        <v>-3566028.9404937103</v>
      </c>
    </row>
    <row r="48" spans="3:10" x14ac:dyDescent="0.25">
      <c r="C48" t="s">
        <v>48</v>
      </c>
    </row>
    <row r="49" spans="3:10" x14ac:dyDescent="0.25">
      <c r="C49" t="s">
        <v>49</v>
      </c>
    </row>
    <row r="50" spans="3:10" x14ac:dyDescent="0.25">
      <c r="D50" s="30" t="s">
        <v>52</v>
      </c>
    </row>
    <row r="51" spans="3:10" x14ac:dyDescent="0.25">
      <c r="C51" t="s">
        <v>53</v>
      </c>
    </row>
    <row r="53" spans="3:10" x14ac:dyDescent="0.25">
      <c r="C53" t="s">
        <v>54</v>
      </c>
    </row>
    <row r="54" spans="3:10" ht="15.75" thickBot="1" x14ac:dyDescent="0.3"/>
    <row r="55" spans="3:10" ht="18" thickBot="1" x14ac:dyDescent="0.3">
      <c r="C55" s="1" t="s">
        <v>38</v>
      </c>
      <c r="D55" s="2" t="s">
        <v>39</v>
      </c>
      <c r="E55" s="28" t="s">
        <v>41</v>
      </c>
      <c r="F55" s="29" t="s">
        <v>42</v>
      </c>
      <c r="G55" s="29" t="s">
        <v>43</v>
      </c>
      <c r="I55" t="s">
        <v>50</v>
      </c>
      <c r="J55" t="s">
        <v>51</v>
      </c>
    </row>
    <row r="56" spans="3:10" ht="15.75" thickBot="1" x14ac:dyDescent="0.3">
      <c r="C56" s="24">
        <v>2000</v>
      </c>
      <c r="D56" s="4">
        <v>2223</v>
      </c>
      <c r="E56">
        <f t="shared" ref="E56:E76" si="6">$D$42*C56+$D$43</f>
        <v>6240.6070110285655</v>
      </c>
      <c r="F56">
        <f t="shared" ref="F56:F76" si="7">D56*C56</f>
        <v>4446000</v>
      </c>
      <c r="G56">
        <f t="shared" ref="G56:G76" si="8">C56^2</f>
        <v>4000000</v>
      </c>
      <c r="H56" t="str">
        <f t="shared" ref="H56:H76" si="9">IF(OR(D56&lt;I56,D56&gt;J56),"-","")</f>
        <v/>
      </c>
      <c r="I56">
        <f t="shared" ref="I56:I76" si="10">E56-1.5*_xlfn.STDEV.S(D$9:D$38)</f>
        <v>-18529.685652707616</v>
      </c>
      <c r="J56">
        <f t="shared" ref="J56:J76" si="11">E56+1.5*_xlfn.STDEV.S(D$9:D$38)</f>
        <v>31010.899674764747</v>
      </c>
    </row>
    <row r="57" spans="3:10" ht="15.75" thickBot="1" x14ac:dyDescent="0.3">
      <c r="C57" s="24">
        <v>2001</v>
      </c>
      <c r="D57" s="4">
        <v>3240</v>
      </c>
      <c r="E57">
        <f t="shared" si="6"/>
        <v>8026.7417847812176</v>
      </c>
      <c r="F57">
        <f t="shared" si="7"/>
        <v>6483240</v>
      </c>
      <c r="G57">
        <f t="shared" si="8"/>
        <v>4004001</v>
      </c>
      <c r="H57" t="str">
        <f t="shared" si="9"/>
        <v/>
      </c>
      <c r="I57">
        <f t="shared" si="10"/>
        <v>-16743.550878954964</v>
      </c>
      <c r="J57">
        <f t="shared" si="11"/>
        <v>32797.034448517399</v>
      </c>
    </row>
    <row r="58" spans="3:10" ht="15.75" thickBot="1" x14ac:dyDescent="0.3">
      <c r="C58" s="25">
        <v>2002</v>
      </c>
      <c r="D58" s="6">
        <v>4360</v>
      </c>
      <c r="E58">
        <f t="shared" si="6"/>
        <v>9812.876558533404</v>
      </c>
      <c r="F58">
        <f t="shared" si="7"/>
        <v>8728720</v>
      </c>
      <c r="G58">
        <f t="shared" si="8"/>
        <v>4008004</v>
      </c>
      <c r="H58" t="str">
        <f t="shared" si="9"/>
        <v/>
      </c>
      <c r="I58">
        <f t="shared" si="10"/>
        <v>-14957.416105202778</v>
      </c>
      <c r="J58">
        <f t="shared" si="11"/>
        <v>34583.169222269586</v>
      </c>
    </row>
    <row r="59" spans="3:10" ht="15.75" thickBot="1" x14ac:dyDescent="0.3">
      <c r="C59" s="25">
        <v>2003</v>
      </c>
      <c r="D59" s="6">
        <v>5499</v>
      </c>
      <c r="E59">
        <f t="shared" si="6"/>
        <v>11599.01133228559</v>
      </c>
      <c r="F59">
        <f t="shared" si="7"/>
        <v>11014497</v>
      </c>
      <c r="G59">
        <f t="shared" si="8"/>
        <v>4012009</v>
      </c>
      <c r="H59" t="str">
        <f t="shared" si="9"/>
        <v/>
      </c>
      <c r="I59">
        <f t="shared" si="10"/>
        <v>-13171.281331450591</v>
      </c>
      <c r="J59">
        <f t="shared" si="11"/>
        <v>36369.303996021772</v>
      </c>
    </row>
    <row r="60" spans="3:10" ht="15.75" thickBot="1" x14ac:dyDescent="0.3">
      <c r="C60" s="25">
        <v>2004</v>
      </c>
      <c r="D60" s="6">
        <v>6740</v>
      </c>
      <c r="E60">
        <f t="shared" si="6"/>
        <v>13385.146106038243</v>
      </c>
      <c r="F60">
        <f t="shared" si="7"/>
        <v>13506960</v>
      </c>
      <c r="G60">
        <f t="shared" si="8"/>
        <v>4016016</v>
      </c>
      <c r="H60" t="str">
        <f t="shared" si="9"/>
        <v/>
      </c>
      <c r="I60">
        <f t="shared" si="10"/>
        <v>-11385.146557697939</v>
      </c>
      <c r="J60">
        <f t="shared" si="11"/>
        <v>38155.438769774424</v>
      </c>
    </row>
    <row r="61" spans="3:10" ht="15.75" thickBot="1" x14ac:dyDescent="0.3">
      <c r="C61" s="25">
        <v>2005</v>
      </c>
      <c r="D61" s="6">
        <v>8555</v>
      </c>
      <c r="E61">
        <f t="shared" si="6"/>
        <v>15171.280879790429</v>
      </c>
      <c r="F61">
        <f t="shared" si="7"/>
        <v>17152775</v>
      </c>
      <c r="G61">
        <f t="shared" si="8"/>
        <v>4020025</v>
      </c>
      <c r="H61" t="str">
        <f t="shared" si="9"/>
        <v/>
      </c>
      <c r="I61">
        <f t="shared" si="10"/>
        <v>-9599.0117839457525</v>
      </c>
      <c r="J61">
        <f t="shared" si="11"/>
        <v>39941.573543526611</v>
      </c>
    </row>
    <row r="62" spans="3:10" ht="15.75" thickBot="1" x14ac:dyDescent="0.3">
      <c r="C62" s="25">
        <v>2006</v>
      </c>
      <c r="D62" s="6">
        <v>10634</v>
      </c>
      <c r="E62">
        <f t="shared" si="6"/>
        <v>16957.415653542615</v>
      </c>
      <c r="F62">
        <f t="shared" si="7"/>
        <v>21331804</v>
      </c>
      <c r="G62">
        <f t="shared" si="8"/>
        <v>4024036</v>
      </c>
      <c r="H62" t="str">
        <f t="shared" si="9"/>
        <v/>
      </c>
      <c r="I62">
        <f t="shared" si="10"/>
        <v>-7812.8770101935661</v>
      </c>
      <c r="J62">
        <f t="shared" si="11"/>
        <v>41727.708317278797</v>
      </c>
    </row>
    <row r="63" spans="3:10" ht="15.75" thickBot="1" x14ac:dyDescent="0.3">
      <c r="C63" s="25">
        <v>2007</v>
      </c>
      <c r="D63" s="6">
        <v>13593</v>
      </c>
      <c r="E63">
        <f t="shared" si="6"/>
        <v>18743.550427295268</v>
      </c>
      <c r="F63">
        <f t="shared" si="7"/>
        <v>27281151</v>
      </c>
      <c r="G63">
        <f t="shared" si="8"/>
        <v>4028049</v>
      </c>
      <c r="H63" t="str">
        <f t="shared" si="9"/>
        <v/>
      </c>
      <c r="I63">
        <f t="shared" si="10"/>
        <v>-6026.742236440914</v>
      </c>
      <c r="J63">
        <f t="shared" si="11"/>
        <v>43513.843091031449</v>
      </c>
    </row>
    <row r="64" spans="3:10" ht="15.75" thickBot="1" x14ac:dyDescent="0.3">
      <c r="C64" s="25">
        <v>2008</v>
      </c>
      <c r="D64" s="6">
        <v>17290</v>
      </c>
      <c r="E64">
        <f t="shared" si="6"/>
        <v>20529.685201047454</v>
      </c>
      <c r="F64">
        <f t="shared" si="7"/>
        <v>34718320</v>
      </c>
      <c r="G64">
        <f t="shared" si="8"/>
        <v>4032064</v>
      </c>
      <c r="H64" t="str">
        <f t="shared" si="9"/>
        <v/>
      </c>
      <c r="I64">
        <f t="shared" si="10"/>
        <v>-4240.6074626887275</v>
      </c>
      <c r="J64">
        <f t="shared" si="11"/>
        <v>45299.977864783636</v>
      </c>
    </row>
    <row r="65" spans="3:10" ht="15.75" thickBot="1" x14ac:dyDescent="0.3">
      <c r="C65" s="25">
        <v>2009</v>
      </c>
      <c r="D65" s="6">
        <v>18638</v>
      </c>
      <c r="E65">
        <f t="shared" si="6"/>
        <v>22315.819974800106</v>
      </c>
      <c r="F65">
        <f t="shared" si="7"/>
        <v>37443742</v>
      </c>
      <c r="G65">
        <f t="shared" si="8"/>
        <v>4036081</v>
      </c>
      <c r="H65" t="str">
        <f t="shared" si="9"/>
        <v/>
      </c>
      <c r="I65">
        <f t="shared" si="10"/>
        <v>-2454.4726889360754</v>
      </c>
      <c r="J65">
        <f t="shared" si="11"/>
        <v>47086.112638536288</v>
      </c>
    </row>
    <row r="66" spans="3:10" ht="15.75" thickBot="1" x14ac:dyDescent="0.3">
      <c r="C66" s="25">
        <v>2010</v>
      </c>
      <c r="D66" s="6">
        <v>20952</v>
      </c>
      <c r="E66">
        <f t="shared" si="6"/>
        <v>24101.954748552293</v>
      </c>
      <c r="F66">
        <f t="shared" si="7"/>
        <v>42113520</v>
      </c>
      <c r="G66">
        <f t="shared" si="8"/>
        <v>4040100</v>
      </c>
      <c r="H66" t="str">
        <f t="shared" si="9"/>
        <v/>
      </c>
      <c r="I66">
        <f t="shared" si="10"/>
        <v>-668.33791518388898</v>
      </c>
      <c r="J66">
        <f t="shared" si="11"/>
        <v>48872.247412288474</v>
      </c>
    </row>
    <row r="67" spans="3:10" ht="15.75" thickBot="1" x14ac:dyDescent="0.3">
      <c r="C67" s="25">
        <v>2011</v>
      </c>
      <c r="D67" s="6">
        <v>23369</v>
      </c>
      <c r="E67">
        <f t="shared" si="6"/>
        <v>25888.089522304479</v>
      </c>
      <c r="F67">
        <f t="shared" si="7"/>
        <v>46995059</v>
      </c>
      <c r="G67">
        <f t="shared" si="8"/>
        <v>4044121</v>
      </c>
      <c r="H67" t="str">
        <f t="shared" si="9"/>
        <v/>
      </c>
      <c r="I67">
        <f t="shared" si="10"/>
        <v>1117.7968585682975</v>
      </c>
      <c r="J67">
        <f t="shared" si="11"/>
        <v>50658.382186040661</v>
      </c>
    </row>
    <row r="68" spans="3:10" ht="15.75" thickBot="1" x14ac:dyDescent="0.3">
      <c r="C68" s="25">
        <v>2012</v>
      </c>
      <c r="D68" s="6">
        <v>26629</v>
      </c>
      <c r="E68">
        <f t="shared" si="6"/>
        <v>27674.224296057131</v>
      </c>
      <c r="F68">
        <f t="shared" si="7"/>
        <v>53577548</v>
      </c>
      <c r="G68">
        <f t="shared" si="8"/>
        <v>4048144</v>
      </c>
      <c r="H68" t="str">
        <f t="shared" si="9"/>
        <v/>
      </c>
      <c r="I68">
        <f t="shared" si="10"/>
        <v>2903.9316323209496</v>
      </c>
      <c r="J68">
        <f t="shared" si="11"/>
        <v>52444.516959793313</v>
      </c>
    </row>
    <row r="69" spans="3:10" ht="15.75" thickBot="1" x14ac:dyDescent="0.3">
      <c r="C69" s="25">
        <v>2013</v>
      </c>
      <c r="D69" s="6">
        <v>29792</v>
      </c>
      <c r="E69">
        <f t="shared" si="6"/>
        <v>29460.359069809318</v>
      </c>
      <c r="F69">
        <f t="shared" si="7"/>
        <v>59971296</v>
      </c>
      <c r="G69">
        <f t="shared" si="8"/>
        <v>4052169</v>
      </c>
      <c r="H69" t="str">
        <f t="shared" si="9"/>
        <v/>
      </c>
      <c r="I69">
        <f t="shared" si="10"/>
        <v>4690.066406073136</v>
      </c>
      <c r="J69">
        <f t="shared" si="11"/>
        <v>54230.651733545499</v>
      </c>
    </row>
    <row r="70" spans="3:10" ht="15.75" thickBot="1" x14ac:dyDescent="0.3">
      <c r="C70" s="25">
        <v>2014</v>
      </c>
      <c r="D70" s="6">
        <v>32495</v>
      </c>
      <c r="E70">
        <f t="shared" si="6"/>
        <v>31246.49384356197</v>
      </c>
      <c r="F70">
        <f t="shared" si="7"/>
        <v>65444930</v>
      </c>
      <c r="G70">
        <f t="shared" si="8"/>
        <v>4056196</v>
      </c>
      <c r="H70" t="str">
        <f t="shared" si="9"/>
        <v/>
      </c>
      <c r="I70">
        <f t="shared" si="10"/>
        <v>6476.2011798257881</v>
      </c>
      <c r="J70">
        <f t="shared" si="11"/>
        <v>56016.786507298151</v>
      </c>
    </row>
    <row r="71" spans="3:10" ht="15.75" thickBot="1" x14ac:dyDescent="0.3">
      <c r="C71" s="25">
        <v>2015</v>
      </c>
      <c r="D71" s="6">
        <v>34030</v>
      </c>
      <c r="E71">
        <f t="shared" si="6"/>
        <v>33032.628617314156</v>
      </c>
      <c r="F71">
        <f t="shared" si="7"/>
        <v>68570450</v>
      </c>
      <c r="G71">
        <f t="shared" si="8"/>
        <v>4060225</v>
      </c>
      <c r="H71" t="str">
        <f t="shared" si="9"/>
        <v/>
      </c>
      <c r="I71">
        <f t="shared" si="10"/>
        <v>8262.3359535779746</v>
      </c>
      <c r="J71">
        <f t="shared" si="11"/>
        <v>57802.921281050338</v>
      </c>
    </row>
    <row r="72" spans="3:10" ht="15.75" thickBot="1" x14ac:dyDescent="0.3">
      <c r="C72" s="25">
        <v>2016</v>
      </c>
      <c r="D72" s="6">
        <v>36709</v>
      </c>
      <c r="E72">
        <f t="shared" si="6"/>
        <v>34818.763391066343</v>
      </c>
      <c r="F72">
        <f t="shared" si="7"/>
        <v>74005344</v>
      </c>
      <c r="G72">
        <f t="shared" si="8"/>
        <v>4064256</v>
      </c>
      <c r="H72" t="str">
        <f t="shared" si="9"/>
        <v/>
      </c>
      <c r="I72">
        <f t="shared" si="10"/>
        <v>10048.470727330161</v>
      </c>
      <c r="J72">
        <f t="shared" si="11"/>
        <v>59589.056054802524</v>
      </c>
    </row>
    <row r="73" spans="3:10" ht="15.75" thickBot="1" x14ac:dyDescent="0.3">
      <c r="C73" s="25">
        <v>2017</v>
      </c>
      <c r="D73" s="6">
        <v>39167</v>
      </c>
      <c r="E73">
        <f t="shared" si="6"/>
        <v>36604.898164818995</v>
      </c>
      <c r="F73">
        <f t="shared" si="7"/>
        <v>78999839</v>
      </c>
      <c r="G73">
        <f t="shared" si="8"/>
        <v>4068289</v>
      </c>
      <c r="H73" t="str">
        <f t="shared" si="9"/>
        <v/>
      </c>
      <c r="I73">
        <f t="shared" si="10"/>
        <v>11834.605501082813</v>
      </c>
      <c r="J73">
        <f t="shared" si="11"/>
        <v>61375.190828555176</v>
      </c>
    </row>
    <row r="74" spans="3:10" ht="15.75" thickBot="1" x14ac:dyDescent="0.3">
      <c r="C74" s="25">
        <v>2018</v>
      </c>
      <c r="D74" s="6">
        <v>43724</v>
      </c>
      <c r="E74">
        <f t="shared" si="6"/>
        <v>38391.032938571181</v>
      </c>
      <c r="F74">
        <f t="shared" si="7"/>
        <v>88235032</v>
      </c>
      <c r="G74">
        <f t="shared" si="8"/>
        <v>4072324</v>
      </c>
      <c r="H74" t="str">
        <f t="shared" si="9"/>
        <v/>
      </c>
      <c r="I74">
        <f t="shared" si="10"/>
        <v>13620.740274835</v>
      </c>
      <c r="J74">
        <f t="shared" si="11"/>
        <v>63161.325602307363</v>
      </c>
    </row>
    <row r="75" spans="3:10" ht="15.75" thickBot="1" x14ac:dyDescent="0.3">
      <c r="C75" s="25">
        <v>2019</v>
      </c>
      <c r="D75" s="6">
        <v>47867</v>
      </c>
      <c r="E75">
        <f t="shared" si="6"/>
        <v>40177.167712323833</v>
      </c>
      <c r="F75">
        <f t="shared" si="7"/>
        <v>96643473</v>
      </c>
      <c r="G75">
        <f t="shared" si="8"/>
        <v>4076361</v>
      </c>
      <c r="H75" t="str">
        <f t="shared" si="9"/>
        <v/>
      </c>
      <c r="I75">
        <f t="shared" si="10"/>
        <v>15406.875048587652</v>
      </c>
      <c r="J75">
        <f t="shared" si="11"/>
        <v>64947.460376060015</v>
      </c>
    </row>
    <row r="76" spans="3:10" ht="15.75" thickBot="1" x14ac:dyDescent="0.3">
      <c r="C76" s="25">
        <v>2020</v>
      </c>
      <c r="D76" s="6">
        <v>51352</v>
      </c>
      <c r="E76">
        <f t="shared" si="6"/>
        <v>41963.30248607602</v>
      </c>
      <c r="F76">
        <f t="shared" si="7"/>
        <v>103731040</v>
      </c>
      <c r="G76">
        <f t="shared" si="8"/>
        <v>4080400</v>
      </c>
      <c r="H76" t="str">
        <f t="shared" si="9"/>
        <v/>
      </c>
      <c r="I76">
        <f t="shared" si="10"/>
        <v>17193.009822339838</v>
      </c>
      <c r="J76">
        <f t="shared" si="11"/>
        <v>66733.595149812201</v>
      </c>
    </row>
    <row r="77" spans="3:10" x14ac:dyDescent="0.25">
      <c r="C77" t="s">
        <v>45</v>
      </c>
      <c r="D77" t="s">
        <v>44</v>
      </c>
      <c r="F77" t="s">
        <v>46</v>
      </c>
      <c r="G77" t="s">
        <v>47</v>
      </c>
    </row>
    <row r="78" spans="3:10" x14ac:dyDescent="0.25">
      <c r="C78">
        <f>AVERAGE(C56:C76)</f>
        <v>2010</v>
      </c>
      <c r="D78">
        <f>AVERAGE(D56:D76)</f>
        <v>22707.523809523809</v>
      </c>
      <c r="F78">
        <f>AVERAGE(F56:F76)</f>
        <v>45733082.857142858</v>
      </c>
      <c r="G78">
        <f>AVERAGE(G56:G76)</f>
        <v>4040136.6666666665</v>
      </c>
    </row>
    <row r="80" spans="3:10" x14ac:dyDescent="0.25">
      <c r="C80" s="11" t="s">
        <v>10</v>
      </c>
      <c r="D80">
        <f>(F78-D78*C78)/(G78-C78^2)</f>
        <v>2480.7272727377745</v>
      </c>
    </row>
    <row r="81" spans="3:4" x14ac:dyDescent="0.25">
      <c r="C81" s="11" t="s">
        <v>15</v>
      </c>
      <c r="D81">
        <f>D78-D80*C78</f>
        <v>-4963554.2943934025</v>
      </c>
    </row>
    <row r="97" spans="3:3" x14ac:dyDescent="0.25">
      <c r="C97" t="s">
        <v>55</v>
      </c>
    </row>
    <row r="98" spans="3:3" x14ac:dyDescent="0.25">
      <c r="C98" t="s">
        <v>56</v>
      </c>
    </row>
    <row r="99" spans="3:3" x14ac:dyDescent="0.25">
      <c r="C99" t="s">
        <v>57</v>
      </c>
    </row>
  </sheetData>
  <mergeCells count="1">
    <mergeCell ref="B2:R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F15-8248-413A-8781-2AF2A29FFA1E}">
  <dimension ref="B2:R3"/>
  <sheetViews>
    <sheetView workbookViewId="0">
      <selection activeCell="F8" sqref="F8"/>
    </sheetView>
  </sheetViews>
  <sheetFormatPr defaultRowHeight="15" x14ac:dyDescent="0.25"/>
  <sheetData>
    <row r="2" spans="2:18" x14ac:dyDescent="0.25">
      <c r="B2" s="37" t="s">
        <v>58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2:18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</sheetData>
  <mergeCells count="1">
    <mergeCell ref="B2:R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FB7C-D39E-46BA-97AC-7A64E6AB6F35}">
  <dimension ref="A2:S66"/>
  <sheetViews>
    <sheetView topLeftCell="A16" zoomScaleNormal="100" workbookViewId="0">
      <selection activeCell="P11" sqref="P11"/>
    </sheetView>
  </sheetViews>
  <sheetFormatPr defaultRowHeight="15" x14ac:dyDescent="0.25"/>
  <cols>
    <col min="2" max="2" width="14.7109375" customWidth="1"/>
    <col min="3" max="3" width="18.5703125" customWidth="1"/>
    <col min="5" max="5" width="16.5703125" customWidth="1"/>
  </cols>
  <sheetData>
    <row r="2" spans="1:19" x14ac:dyDescent="0.25">
      <c r="C2" s="37" t="s">
        <v>59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1:19" x14ac:dyDescent="0.25"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</row>
    <row r="15" spans="1:19" x14ac:dyDescent="0.25">
      <c r="A15" t="s">
        <v>76</v>
      </c>
      <c r="D15" t="s">
        <v>77</v>
      </c>
      <c r="E15" t="s">
        <v>8</v>
      </c>
      <c r="F15" t="s">
        <v>78</v>
      </c>
      <c r="H15" t="s">
        <v>9</v>
      </c>
      <c r="J15" s="38" t="s">
        <v>18</v>
      </c>
      <c r="K15" s="38"/>
      <c r="N15" t="s">
        <v>83</v>
      </c>
    </row>
    <row r="16" spans="1:19" x14ac:dyDescent="0.25">
      <c r="A16">
        <v>1</v>
      </c>
      <c r="B16" s="40" t="s">
        <v>84</v>
      </c>
      <c r="C16" s="41">
        <v>43891</v>
      </c>
      <c r="D16" s="40">
        <v>1</v>
      </c>
      <c r="E16">
        <f>A16^2</f>
        <v>1</v>
      </c>
      <c r="F16">
        <f>A16*D16</f>
        <v>1</v>
      </c>
      <c r="H16">
        <f t="shared" ref="H16:H46" si="0">$C$52*A16+$C$53</f>
        <v>0.75552995391704947</v>
      </c>
      <c r="J16">
        <f t="shared" ref="J16:J46" si="1">H16-1.5*_xlfn.STDEV.S(D$16:D$42)</f>
        <v>-20.008405743368897</v>
      </c>
      <c r="K16">
        <f t="shared" ref="K16:K46" si="2">H16+1.5*_xlfn.STDEV.S(D$16:D$42)</f>
        <v>21.519465651202999</v>
      </c>
    </row>
    <row r="17" spans="1:11" x14ac:dyDescent="0.25">
      <c r="A17">
        <f>A16+1</f>
        <v>2</v>
      </c>
      <c r="B17" s="42" t="s">
        <v>84</v>
      </c>
      <c r="C17" s="43">
        <v>43892</v>
      </c>
      <c r="D17" s="42">
        <v>0</v>
      </c>
      <c r="E17">
        <f t="shared" ref="E17:E42" si="3">A17^2</f>
        <v>4</v>
      </c>
      <c r="F17">
        <f>A17*D17</f>
        <v>0</v>
      </c>
      <c r="H17">
        <f t="shared" si="0"/>
        <v>2.017511520737326</v>
      </c>
      <c r="J17">
        <f t="shared" si="1"/>
        <v>-18.746424176548622</v>
      </c>
      <c r="K17">
        <f t="shared" si="2"/>
        <v>22.781447218023274</v>
      </c>
    </row>
    <row r="18" spans="1:11" x14ac:dyDescent="0.25">
      <c r="A18">
        <f t="shared" ref="A18:A46" si="4">A17+1</f>
        <v>3</v>
      </c>
      <c r="B18" s="40" t="s">
        <v>84</v>
      </c>
      <c r="C18" s="41">
        <v>43893</v>
      </c>
      <c r="D18" s="40">
        <v>0</v>
      </c>
      <c r="E18">
        <f t="shared" si="3"/>
        <v>9</v>
      </c>
      <c r="F18">
        <f t="shared" ref="F18:F46" si="5">A18*D18</f>
        <v>0</v>
      </c>
      <c r="H18">
        <f t="shared" si="0"/>
        <v>3.2794930875576025</v>
      </c>
      <c r="J18">
        <f t="shared" si="1"/>
        <v>-17.484442609728347</v>
      </c>
      <c r="K18">
        <f t="shared" si="2"/>
        <v>24.043428784843549</v>
      </c>
    </row>
    <row r="19" spans="1:11" x14ac:dyDescent="0.25">
      <c r="A19">
        <f t="shared" si="4"/>
        <v>4</v>
      </c>
      <c r="B19" s="42" t="s">
        <v>84</v>
      </c>
      <c r="C19" s="43">
        <v>43894</v>
      </c>
      <c r="D19" s="42">
        <v>0</v>
      </c>
      <c r="E19">
        <f t="shared" si="3"/>
        <v>16</v>
      </c>
      <c r="F19">
        <f t="shared" si="5"/>
        <v>0</v>
      </c>
      <c r="H19">
        <f t="shared" si="0"/>
        <v>4.541474654377879</v>
      </c>
      <c r="J19">
        <f t="shared" si="1"/>
        <v>-16.222461042908069</v>
      </c>
      <c r="K19">
        <f t="shared" si="2"/>
        <v>25.305410351663827</v>
      </c>
    </row>
    <row r="20" spans="1:11" x14ac:dyDescent="0.25">
      <c r="A20">
        <f t="shared" si="4"/>
        <v>5</v>
      </c>
      <c r="B20" s="40" t="s">
        <v>84</v>
      </c>
      <c r="C20" s="41">
        <v>43895</v>
      </c>
      <c r="D20" s="40">
        <v>0</v>
      </c>
      <c r="E20">
        <f t="shared" si="3"/>
        <v>25</v>
      </c>
      <c r="F20">
        <f t="shared" si="5"/>
        <v>0</v>
      </c>
      <c r="H20">
        <f t="shared" si="0"/>
        <v>5.8034562211981555</v>
      </c>
      <c r="J20">
        <f t="shared" si="1"/>
        <v>-14.960479476087793</v>
      </c>
      <c r="K20">
        <f t="shared" si="2"/>
        <v>26.567391918484105</v>
      </c>
    </row>
    <row r="21" spans="1:11" x14ac:dyDescent="0.25">
      <c r="A21">
        <f t="shared" si="4"/>
        <v>6</v>
      </c>
      <c r="B21" s="42" t="s">
        <v>84</v>
      </c>
      <c r="C21" s="43">
        <v>43896</v>
      </c>
      <c r="D21" s="42">
        <v>0</v>
      </c>
      <c r="E21">
        <f t="shared" si="3"/>
        <v>36</v>
      </c>
      <c r="F21">
        <f t="shared" si="5"/>
        <v>0</v>
      </c>
      <c r="H21">
        <f t="shared" si="0"/>
        <v>7.065437788018432</v>
      </c>
      <c r="J21">
        <f t="shared" si="1"/>
        <v>-13.698497909267516</v>
      </c>
      <c r="K21">
        <f t="shared" si="2"/>
        <v>27.82937348530438</v>
      </c>
    </row>
    <row r="22" spans="1:11" x14ac:dyDescent="0.25">
      <c r="A22">
        <f t="shared" si="4"/>
        <v>7</v>
      </c>
      <c r="B22" s="40" t="s">
        <v>84</v>
      </c>
      <c r="C22" s="41">
        <v>43897</v>
      </c>
      <c r="D22" s="40">
        <v>0</v>
      </c>
      <c r="E22">
        <f t="shared" si="3"/>
        <v>49</v>
      </c>
      <c r="F22">
        <f t="shared" si="5"/>
        <v>0</v>
      </c>
      <c r="H22">
        <f t="shared" si="0"/>
        <v>8.3274193548387085</v>
      </c>
      <c r="J22">
        <f t="shared" si="1"/>
        <v>-12.43651634244724</v>
      </c>
      <c r="K22">
        <f t="shared" si="2"/>
        <v>29.091355052124655</v>
      </c>
    </row>
    <row r="23" spans="1:11" x14ac:dyDescent="0.25">
      <c r="A23">
        <f t="shared" si="4"/>
        <v>8</v>
      </c>
      <c r="B23" s="42" t="s">
        <v>84</v>
      </c>
      <c r="C23" s="43">
        <v>43898</v>
      </c>
      <c r="D23" s="42">
        <v>0</v>
      </c>
      <c r="E23">
        <f t="shared" si="3"/>
        <v>64</v>
      </c>
      <c r="F23">
        <f t="shared" si="5"/>
        <v>0</v>
      </c>
      <c r="H23">
        <f t="shared" si="0"/>
        <v>9.5894009216589851</v>
      </c>
      <c r="J23">
        <f t="shared" si="1"/>
        <v>-11.174534775626963</v>
      </c>
      <c r="K23">
        <f t="shared" si="2"/>
        <v>30.353336618944933</v>
      </c>
    </row>
    <row r="24" spans="1:11" x14ac:dyDescent="0.25">
      <c r="A24">
        <f t="shared" si="4"/>
        <v>9</v>
      </c>
      <c r="B24" s="40" t="s">
        <v>84</v>
      </c>
      <c r="C24" s="41">
        <v>43899</v>
      </c>
      <c r="D24" s="40">
        <v>0</v>
      </c>
      <c r="E24">
        <f t="shared" si="3"/>
        <v>81</v>
      </c>
      <c r="F24">
        <f t="shared" si="5"/>
        <v>0</v>
      </c>
      <c r="H24">
        <f t="shared" si="0"/>
        <v>10.851382488479262</v>
      </c>
      <c r="J24">
        <f t="shared" si="1"/>
        <v>-9.9125532088066866</v>
      </c>
      <c r="K24">
        <f t="shared" si="2"/>
        <v>31.615318185765211</v>
      </c>
    </row>
    <row r="25" spans="1:11" x14ac:dyDescent="0.25">
      <c r="A25">
        <f t="shared" si="4"/>
        <v>10</v>
      </c>
      <c r="B25" s="42" t="s">
        <v>84</v>
      </c>
      <c r="C25" s="43">
        <v>43900</v>
      </c>
      <c r="D25" s="42">
        <v>0</v>
      </c>
      <c r="E25">
        <f t="shared" si="3"/>
        <v>100</v>
      </c>
      <c r="F25">
        <f t="shared" si="5"/>
        <v>0</v>
      </c>
      <c r="H25">
        <f t="shared" si="0"/>
        <v>12.113364055299538</v>
      </c>
      <c r="J25">
        <f t="shared" si="1"/>
        <v>-8.65057164198641</v>
      </c>
      <c r="K25">
        <f t="shared" si="2"/>
        <v>32.877299752585486</v>
      </c>
    </row>
    <row r="26" spans="1:11" x14ac:dyDescent="0.25">
      <c r="A26">
        <f t="shared" si="4"/>
        <v>11</v>
      </c>
      <c r="B26" s="40" t="s">
        <v>84</v>
      </c>
      <c r="C26" s="41">
        <v>43901</v>
      </c>
      <c r="D26" s="40">
        <v>0</v>
      </c>
      <c r="E26">
        <f t="shared" si="3"/>
        <v>121</v>
      </c>
      <c r="F26">
        <f>A26*D26</f>
        <v>0</v>
      </c>
      <c r="H26">
        <f t="shared" si="0"/>
        <v>13.375345622119815</v>
      </c>
      <c r="J26">
        <f t="shared" si="1"/>
        <v>-7.3885900751661335</v>
      </c>
      <c r="K26">
        <f t="shared" si="2"/>
        <v>34.139281319405761</v>
      </c>
    </row>
    <row r="27" spans="1:11" x14ac:dyDescent="0.25">
      <c r="A27">
        <f t="shared" si="4"/>
        <v>12</v>
      </c>
      <c r="B27" s="42" t="s">
        <v>84</v>
      </c>
      <c r="C27" s="43">
        <v>43902</v>
      </c>
      <c r="D27" s="42">
        <v>3</v>
      </c>
      <c r="E27">
        <f t="shared" si="3"/>
        <v>144</v>
      </c>
      <c r="F27">
        <f t="shared" si="5"/>
        <v>36</v>
      </c>
      <c r="H27">
        <f t="shared" si="0"/>
        <v>14.637327188940091</v>
      </c>
      <c r="J27">
        <f t="shared" si="1"/>
        <v>-6.126608508345857</v>
      </c>
      <c r="K27">
        <f t="shared" si="2"/>
        <v>35.401262886226036</v>
      </c>
    </row>
    <row r="28" spans="1:11" x14ac:dyDescent="0.25">
      <c r="A28">
        <f t="shared" si="4"/>
        <v>13</v>
      </c>
      <c r="B28" s="40" t="s">
        <v>84</v>
      </c>
      <c r="C28" s="41">
        <v>43903</v>
      </c>
      <c r="D28" s="40">
        <v>4</v>
      </c>
      <c r="E28">
        <f t="shared" si="3"/>
        <v>169</v>
      </c>
      <c r="F28">
        <f t="shared" si="5"/>
        <v>52</v>
      </c>
      <c r="H28">
        <f t="shared" si="0"/>
        <v>15.899308755760366</v>
      </c>
      <c r="J28">
        <f t="shared" si="1"/>
        <v>-4.8646269415255823</v>
      </c>
      <c r="K28">
        <f t="shared" si="2"/>
        <v>36.663244453046318</v>
      </c>
    </row>
    <row r="29" spans="1:11" x14ac:dyDescent="0.25">
      <c r="A29">
        <f t="shared" si="4"/>
        <v>14</v>
      </c>
      <c r="B29" s="42" t="s">
        <v>84</v>
      </c>
      <c r="C29" s="43">
        <v>43904</v>
      </c>
      <c r="D29" s="42">
        <v>10</v>
      </c>
      <c r="E29">
        <f t="shared" si="3"/>
        <v>196</v>
      </c>
      <c r="F29">
        <f t="shared" si="5"/>
        <v>140</v>
      </c>
      <c r="H29">
        <f t="shared" si="0"/>
        <v>17.161290322580644</v>
      </c>
      <c r="J29">
        <f t="shared" si="1"/>
        <v>-3.602645374705304</v>
      </c>
      <c r="K29">
        <f t="shared" si="2"/>
        <v>37.925226019866592</v>
      </c>
    </row>
    <row r="30" spans="1:11" x14ac:dyDescent="0.25">
      <c r="A30">
        <f t="shared" si="4"/>
        <v>15</v>
      </c>
      <c r="B30" s="40" t="s">
        <v>84</v>
      </c>
      <c r="C30" s="41">
        <v>43905</v>
      </c>
      <c r="D30" s="40">
        <v>8</v>
      </c>
      <c r="E30">
        <f t="shared" si="3"/>
        <v>225</v>
      </c>
      <c r="F30">
        <f t="shared" si="5"/>
        <v>120</v>
      </c>
      <c r="H30">
        <f t="shared" si="0"/>
        <v>18.423271889400922</v>
      </c>
      <c r="J30">
        <f t="shared" si="1"/>
        <v>-2.3406638078850257</v>
      </c>
      <c r="K30">
        <f t="shared" si="2"/>
        <v>39.187207586686867</v>
      </c>
    </row>
    <row r="31" spans="1:11" x14ac:dyDescent="0.25">
      <c r="A31">
        <f t="shared" si="4"/>
        <v>16</v>
      </c>
      <c r="B31" s="42" t="s">
        <v>84</v>
      </c>
      <c r="C31" s="43">
        <v>43906</v>
      </c>
      <c r="D31" s="42">
        <v>26</v>
      </c>
      <c r="E31">
        <f t="shared" si="3"/>
        <v>256</v>
      </c>
      <c r="F31">
        <f t="shared" si="5"/>
        <v>416</v>
      </c>
      <c r="H31">
        <f t="shared" si="0"/>
        <v>19.685253456221197</v>
      </c>
      <c r="J31">
        <f t="shared" si="1"/>
        <v>-1.078682241064751</v>
      </c>
      <c r="K31">
        <f t="shared" si="2"/>
        <v>40.449189153507149</v>
      </c>
    </row>
    <row r="32" spans="1:11" x14ac:dyDescent="0.25">
      <c r="A32">
        <f t="shared" si="4"/>
        <v>17</v>
      </c>
      <c r="B32" s="40" t="s">
        <v>84</v>
      </c>
      <c r="C32" s="41">
        <v>43907</v>
      </c>
      <c r="D32" s="40">
        <v>26</v>
      </c>
      <c r="E32">
        <f t="shared" si="3"/>
        <v>289</v>
      </c>
      <c r="F32">
        <f t="shared" si="5"/>
        <v>442</v>
      </c>
      <c r="H32">
        <f t="shared" si="0"/>
        <v>20.947235023041472</v>
      </c>
      <c r="J32">
        <f t="shared" si="1"/>
        <v>0.18329932575552377</v>
      </c>
      <c r="K32">
        <f t="shared" si="2"/>
        <v>41.711170720327416</v>
      </c>
    </row>
    <row r="33" spans="1:11" x14ac:dyDescent="0.25">
      <c r="A33">
        <f t="shared" si="4"/>
        <v>18</v>
      </c>
      <c r="B33" s="42" t="s">
        <v>84</v>
      </c>
      <c r="C33" s="43">
        <v>43908</v>
      </c>
      <c r="D33" s="42">
        <v>6</v>
      </c>
      <c r="E33">
        <f t="shared" si="3"/>
        <v>324</v>
      </c>
      <c r="F33">
        <f t="shared" si="5"/>
        <v>108</v>
      </c>
      <c r="H33">
        <f t="shared" si="0"/>
        <v>22.20921658986175</v>
      </c>
      <c r="J33">
        <f t="shared" si="1"/>
        <v>1.4452808925758021</v>
      </c>
      <c r="K33">
        <f t="shared" si="2"/>
        <v>42.973152287147698</v>
      </c>
    </row>
    <row r="34" spans="1:11" x14ac:dyDescent="0.25">
      <c r="A34">
        <f t="shared" si="4"/>
        <v>19</v>
      </c>
      <c r="B34" s="40" t="s">
        <v>84</v>
      </c>
      <c r="C34" s="41">
        <v>43909</v>
      </c>
      <c r="D34" s="40">
        <v>31</v>
      </c>
      <c r="E34">
        <f t="shared" si="3"/>
        <v>361</v>
      </c>
      <c r="F34">
        <f t="shared" si="5"/>
        <v>589</v>
      </c>
      <c r="H34">
        <f t="shared" si="0"/>
        <v>23.471198156682028</v>
      </c>
      <c r="J34">
        <f t="shared" si="1"/>
        <v>2.7072624593960803</v>
      </c>
      <c r="K34">
        <f t="shared" si="2"/>
        <v>44.23513385396798</v>
      </c>
    </row>
    <row r="35" spans="1:11" x14ac:dyDescent="0.25">
      <c r="A35">
        <f t="shared" si="4"/>
        <v>20</v>
      </c>
      <c r="B35" s="42" t="s">
        <v>84</v>
      </c>
      <c r="C35" s="43">
        <v>43910</v>
      </c>
      <c r="D35" s="42">
        <v>21</v>
      </c>
      <c r="E35">
        <f t="shared" si="3"/>
        <v>400</v>
      </c>
      <c r="F35">
        <f t="shared" si="5"/>
        <v>420</v>
      </c>
      <c r="H35">
        <f t="shared" si="0"/>
        <v>24.733179723502303</v>
      </c>
      <c r="J35">
        <f t="shared" si="1"/>
        <v>3.9692440262163551</v>
      </c>
      <c r="K35">
        <f t="shared" si="2"/>
        <v>45.497115420788248</v>
      </c>
    </row>
    <row r="36" spans="1:11" x14ac:dyDescent="0.25">
      <c r="A36">
        <f t="shared" si="4"/>
        <v>21</v>
      </c>
      <c r="B36" s="40" t="s">
        <v>84</v>
      </c>
      <c r="C36" s="41">
        <v>43911</v>
      </c>
      <c r="D36" s="40">
        <v>24</v>
      </c>
      <c r="E36">
        <f t="shared" si="3"/>
        <v>441</v>
      </c>
      <c r="F36">
        <f t="shared" si="5"/>
        <v>504</v>
      </c>
      <c r="H36">
        <f t="shared" si="0"/>
        <v>25.995161290322578</v>
      </c>
      <c r="J36">
        <f t="shared" si="1"/>
        <v>5.2312255930366298</v>
      </c>
      <c r="K36">
        <f t="shared" si="2"/>
        <v>46.75909698760853</v>
      </c>
    </row>
    <row r="37" spans="1:11" x14ac:dyDescent="0.25">
      <c r="A37">
        <f t="shared" si="4"/>
        <v>22</v>
      </c>
      <c r="B37" s="42" t="s">
        <v>84</v>
      </c>
      <c r="C37" s="43">
        <v>43912</v>
      </c>
      <c r="D37" s="42">
        <v>34</v>
      </c>
      <c r="E37">
        <f t="shared" si="3"/>
        <v>484</v>
      </c>
      <c r="F37">
        <f t="shared" si="5"/>
        <v>748</v>
      </c>
      <c r="H37">
        <f t="shared" si="0"/>
        <v>27.257142857142856</v>
      </c>
      <c r="J37">
        <f t="shared" si="1"/>
        <v>6.4932071598569081</v>
      </c>
      <c r="K37">
        <f t="shared" si="2"/>
        <v>48.021078554428804</v>
      </c>
    </row>
    <row r="38" spans="1:11" x14ac:dyDescent="0.25">
      <c r="A38">
        <f t="shared" si="4"/>
        <v>23</v>
      </c>
      <c r="B38" s="40" t="s">
        <v>84</v>
      </c>
      <c r="C38" s="41">
        <v>43913</v>
      </c>
      <c r="D38" s="40">
        <v>41</v>
      </c>
      <c r="E38">
        <f t="shared" si="3"/>
        <v>529</v>
      </c>
      <c r="F38">
        <f t="shared" si="5"/>
        <v>943</v>
      </c>
      <c r="H38">
        <f t="shared" si="0"/>
        <v>28.519124423963135</v>
      </c>
      <c r="J38">
        <f t="shared" si="1"/>
        <v>7.7551887266771864</v>
      </c>
      <c r="K38">
        <f t="shared" si="2"/>
        <v>49.283060121249079</v>
      </c>
    </row>
    <row r="39" spans="1:11" x14ac:dyDescent="0.25">
      <c r="A39">
        <f t="shared" si="4"/>
        <v>24</v>
      </c>
      <c r="B39" s="42" t="s">
        <v>84</v>
      </c>
      <c r="C39" s="43">
        <v>43914</v>
      </c>
      <c r="D39" s="42">
        <v>14</v>
      </c>
      <c r="E39">
        <f t="shared" si="3"/>
        <v>576</v>
      </c>
      <c r="F39">
        <f t="shared" si="5"/>
        <v>336</v>
      </c>
      <c r="H39">
        <f t="shared" si="0"/>
        <v>29.781105990783409</v>
      </c>
      <c r="J39">
        <f t="shared" si="1"/>
        <v>9.0171702934974611</v>
      </c>
      <c r="K39">
        <f t="shared" si="2"/>
        <v>50.545041688069361</v>
      </c>
    </row>
    <row r="40" spans="1:11" x14ac:dyDescent="0.25">
      <c r="A40">
        <f t="shared" si="4"/>
        <v>25</v>
      </c>
      <c r="B40" s="40" t="s">
        <v>84</v>
      </c>
      <c r="C40" s="41">
        <v>43915</v>
      </c>
      <c r="D40" s="40">
        <v>16</v>
      </c>
      <c r="E40">
        <f t="shared" si="3"/>
        <v>625</v>
      </c>
      <c r="F40">
        <f t="shared" si="5"/>
        <v>400</v>
      </c>
      <c r="H40">
        <f t="shared" si="0"/>
        <v>31.043087557603684</v>
      </c>
      <c r="J40">
        <f t="shared" si="1"/>
        <v>10.279151860317736</v>
      </c>
      <c r="K40">
        <f t="shared" si="2"/>
        <v>51.807023254889629</v>
      </c>
    </row>
    <row r="41" spans="1:11" x14ac:dyDescent="0.25">
      <c r="A41">
        <f t="shared" si="4"/>
        <v>26</v>
      </c>
      <c r="B41" s="42" t="s">
        <v>84</v>
      </c>
      <c r="C41" s="43">
        <v>43916</v>
      </c>
      <c r="D41" s="42">
        <v>25</v>
      </c>
      <c r="E41">
        <f t="shared" si="3"/>
        <v>676</v>
      </c>
      <c r="F41">
        <f t="shared" si="5"/>
        <v>650</v>
      </c>
      <c r="H41">
        <f t="shared" si="0"/>
        <v>32.305069124423959</v>
      </c>
      <c r="J41">
        <f t="shared" si="1"/>
        <v>11.541133427138011</v>
      </c>
      <c r="K41">
        <f t="shared" si="2"/>
        <v>53.06900482170991</v>
      </c>
    </row>
    <row r="42" spans="1:11" x14ac:dyDescent="0.25">
      <c r="A42">
        <f t="shared" si="4"/>
        <v>27</v>
      </c>
      <c r="B42" s="40" t="s">
        <v>84</v>
      </c>
      <c r="C42" s="41">
        <v>43917</v>
      </c>
      <c r="D42" s="40">
        <v>39</v>
      </c>
      <c r="E42">
        <f>A42^2</f>
        <v>729</v>
      </c>
      <c r="F42">
        <f t="shared" si="5"/>
        <v>1053</v>
      </c>
      <c r="H42">
        <f t="shared" si="0"/>
        <v>33.567050691244241</v>
      </c>
      <c r="J42">
        <f t="shared" si="1"/>
        <v>12.803114993958292</v>
      </c>
      <c r="K42">
        <f t="shared" si="2"/>
        <v>54.330986388530192</v>
      </c>
    </row>
    <row r="43" spans="1:11" x14ac:dyDescent="0.25">
      <c r="A43">
        <f t="shared" si="4"/>
        <v>28</v>
      </c>
      <c r="B43" s="42" t="s">
        <v>84</v>
      </c>
      <c r="C43" s="43">
        <v>43918</v>
      </c>
      <c r="D43" s="42">
        <v>78</v>
      </c>
      <c r="E43">
        <f t="shared" ref="E43:E46" si="6">A43^2</f>
        <v>784</v>
      </c>
      <c r="F43">
        <f t="shared" si="5"/>
        <v>2184</v>
      </c>
      <c r="H43">
        <f t="shared" si="0"/>
        <v>34.829032258064515</v>
      </c>
      <c r="J43">
        <f t="shared" si="1"/>
        <v>14.065096560778567</v>
      </c>
      <c r="K43">
        <f t="shared" si="2"/>
        <v>55.59296795535046</v>
      </c>
    </row>
    <row r="44" spans="1:11" x14ac:dyDescent="0.25">
      <c r="A44">
        <f t="shared" si="4"/>
        <v>29</v>
      </c>
      <c r="B44" s="40" t="s">
        <v>84</v>
      </c>
      <c r="C44" s="41">
        <v>43919</v>
      </c>
      <c r="D44" s="40">
        <v>17</v>
      </c>
      <c r="E44">
        <f t="shared" si="6"/>
        <v>841</v>
      </c>
      <c r="F44">
        <f t="shared" si="5"/>
        <v>493</v>
      </c>
      <c r="H44">
        <f t="shared" si="0"/>
        <v>36.09101382488479</v>
      </c>
      <c r="J44">
        <f t="shared" si="1"/>
        <v>15.327078127598842</v>
      </c>
      <c r="K44">
        <f t="shared" si="2"/>
        <v>56.854949522170742</v>
      </c>
    </row>
    <row r="45" spans="1:11" x14ac:dyDescent="0.25">
      <c r="A45">
        <f t="shared" si="4"/>
        <v>30</v>
      </c>
      <c r="B45" s="42" t="s">
        <v>84</v>
      </c>
      <c r="C45" s="43">
        <v>43920</v>
      </c>
      <c r="D45" s="42">
        <v>58</v>
      </c>
      <c r="E45">
        <f t="shared" si="6"/>
        <v>900</v>
      </c>
      <c r="F45">
        <f t="shared" si="5"/>
        <v>1740</v>
      </c>
      <c r="H45">
        <f t="shared" si="0"/>
        <v>37.352995391705072</v>
      </c>
      <c r="J45">
        <f t="shared" si="1"/>
        <v>16.589059694419124</v>
      </c>
      <c r="K45">
        <f t="shared" si="2"/>
        <v>58.116931088991024</v>
      </c>
    </row>
    <row r="46" spans="1:11" x14ac:dyDescent="0.25">
      <c r="A46">
        <f t="shared" si="4"/>
        <v>31</v>
      </c>
      <c r="B46" s="40" t="s">
        <v>84</v>
      </c>
      <c r="C46" s="41">
        <v>43921</v>
      </c>
      <c r="D46" s="40">
        <v>50</v>
      </c>
      <c r="E46">
        <f t="shared" si="6"/>
        <v>961</v>
      </c>
      <c r="F46">
        <f t="shared" si="5"/>
        <v>1550</v>
      </c>
      <c r="H46">
        <f t="shared" si="0"/>
        <v>38.614976958525347</v>
      </c>
      <c r="J46">
        <f t="shared" si="1"/>
        <v>17.851041261239398</v>
      </c>
      <c r="K46">
        <f t="shared" si="2"/>
        <v>59.378912655811291</v>
      </c>
    </row>
    <row r="47" spans="1:11" x14ac:dyDescent="0.25">
      <c r="A47" s="44"/>
      <c r="B47" s="47"/>
      <c r="C47" s="48"/>
      <c r="D47" s="49"/>
      <c r="E47" s="44"/>
    </row>
    <row r="48" spans="1:11" x14ac:dyDescent="0.25">
      <c r="A48" t="s">
        <v>79</v>
      </c>
      <c r="B48" s="33"/>
      <c r="D48" s="34" t="s">
        <v>80</v>
      </c>
      <c r="E48" t="s">
        <v>81</v>
      </c>
      <c r="F48" t="s">
        <v>82</v>
      </c>
    </row>
    <row r="49" spans="1:6" x14ac:dyDescent="0.25">
      <c r="A49">
        <f>AVERAGE(A16:A42)</f>
        <v>14</v>
      </c>
      <c r="C49" s="32"/>
      <c r="D49">
        <f>AVERAGE(D16:D46)</f>
        <v>17.161290322580644</v>
      </c>
      <c r="E49">
        <f>AVERAGE(E16:E46)</f>
        <v>336</v>
      </c>
      <c r="F49">
        <f>AVERAGE(F16:F46)</f>
        <v>416.93548387096774</v>
      </c>
    </row>
    <row r="52" spans="1:6" x14ac:dyDescent="0.25">
      <c r="B52" t="s">
        <v>10</v>
      </c>
      <c r="C52">
        <f>(F49-D49*A49)/(E49-A49^2)</f>
        <v>1.2619815668202765</v>
      </c>
    </row>
    <row r="53" spans="1:6" x14ac:dyDescent="0.25">
      <c r="B53" t="s">
        <v>15</v>
      </c>
      <c r="C53">
        <f>D49-C52*A49</f>
        <v>-0.50645161290322704</v>
      </c>
    </row>
    <row r="56" spans="1:6" x14ac:dyDescent="0.25">
      <c r="A56" s="44"/>
      <c r="B56" s="45"/>
      <c r="C56" s="46"/>
    </row>
    <row r="57" spans="1:6" x14ac:dyDescent="0.25">
      <c r="A57">
        <v>32</v>
      </c>
      <c r="B57" s="32">
        <v>43922</v>
      </c>
      <c r="C57" s="35">
        <f t="shared" ref="C57:C66" si="7">$C$52*A57+$C$53</f>
        <v>39.876958525345621</v>
      </c>
    </row>
    <row r="58" spans="1:6" x14ac:dyDescent="0.25">
      <c r="A58">
        <v>33</v>
      </c>
      <c r="B58" s="32">
        <v>43923</v>
      </c>
      <c r="C58" s="35">
        <f t="shared" si="7"/>
        <v>41.138940092165896</v>
      </c>
    </row>
    <row r="59" spans="1:6" x14ac:dyDescent="0.25">
      <c r="A59">
        <v>34</v>
      </c>
      <c r="B59" s="32">
        <v>43924</v>
      </c>
      <c r="C59" s="35">
        <f t="shared" si="7"/>
        <v>42.400921658986171</v>
      </c>
    </row>
    <row r="60" spans="1:6" x14ac:dyDescent="0.25">
      <c r="A60">
        <v>35</v>
      </c>
      <c r="B60" s="32">
        <v>43925</v>
      </c>
      <c r="C60" s="35">
        <f t="shared" si="7"/>
        <v>43.662903225806453</v>
      </c>
    </row>
    <row r="61" spans="1:6" x14ac:dyDescent="0.25">
      <c r="A61">
        <v>36</v>
      </c>
      <c r="B61" s="32">
        <v>43926</v>
      </c>
      <c r="C61" s="35">
        <f t="shared" si="7"/>
        <v>44.924884792626727</v>
      </c>
    </row>
    <row r="62" spans="1:6" x14ac:dyDescent="0.25">
      <c r="A62">
        <v>37</v>
      </c>
      <c r="B62" s="32">
        <v>43927</v>
      </c>
      <c r="C62" s="35">
        <f t="shared" si="7"/>
        <v>46.186866359447002</v>
      </c>
    </row>
    <row r="63" spans="1:6" x14ac:dyDescent="0.25">
      <c r="A63">
        <v>38</v>
      </c>
      <c r="B63" s="32">
        <v>43928</v>
      </c>
      <c r="C63" s="35">
        <f t="shared" si="7"/>
        <v>47.448847926267284</v>
      </c>
    </row>
    <row r="64" spans="1:6" x14ac:dyDescent="0.25">
      <c r="A64">
        <v>39</v>
      </c>
      <c r="B64" s="32">
        <v>43929</v>
      </c>
      <c r="C64" s="35">
        <f t="shared" si="7"/>
        <v>48.710829493087559</v>
      </c>
    </row>
    <row r="65" spans="1:3" x14ac:dyDescent="0.25">
      <c r="A65">
        <v>40</v>
      </c>
      <c r="B65" s="32">
        <v>43930</v>
      </c>
      <c r="C65" s="35">
        <f t="shared" si="7"/>
        <v>49.972811059907833</v>
      </c>
    </row>
    <row r="66" spans="1:3" x14ac:dyDescent="0.25">
      <c r="A66">
        <v>41</v>
      </c>
      <c r="B66" s="32">
        <v>43931</v>
      </c>
      <c r="C66" s="35">
        <f t="shared" si="7"/>
        <v>51.234792626728108</v>
      </c>
    </row>
  </sheetData>
  <mergeCells count="2">
    <mergeCell ref="C2:S3"/>
    <mergeCell ref="J15:K1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7EC9-0EF7-4897-9B58-08DCCDE15E04}">
  <dimension ref="A2:M45"/>
  <sheetViews>
    <sheetView tabSelected="1" zoomScaleNormal="100" workbookViewId="0">
      <selection activeCell="P28" sqref="P28"/>
    </sheetView>
  </sheetViews>
  <sheetFormatPr defaultRowHeight="15" x14ac:dyDescent="0.25"/>
  <cols>
    <col min="2" max="2" width="15" customWidth="1"/>
    <col min="3" max="3" width="17.5703125" customWidth="1"/>
    <col min="6" max="6" width="12.140625" customWidth="1"/>
  </cols>
  <sheetData>
    <row r="2" spans="1:13" x14ac:dyDescent="0.25">
      <c r="A2" t="s">
        <v>76</v>
      </c>
      <c r="C2" t="s">
        <v>77</v>
      </c>
      <c r="E2" t="s">
        <v>8</v>
      </c>
      <c r="F2" t="s">
        <v>78</v>
      </c>
      <c r="I2" t="s">
        <v>9</v>
      </c>
      <c r="L2" s="38" t="s">
        <v>18</v>
      </c>
      <c r="M2" s="38"/>
    </row>
    <row r="3" spans="1:13" x14ac:dyDescent="0.25">
      <c r="A3">
        <v>1</v>
      </c>
      <c r="B3" s="53">
        <v>2000</v>
      </c>
      <c r="C3" s="54">
        <v>682438.66099999996</v>
      </c>
      <c r="E3">
        <f>A3^2</f>
        <v>1</v>
      </c>
      <c r="F3">
        <f>A3*C3</f>
        <v>682438.66099999996</v>
      </c>
      <c r="I3">
        <f>$C$31*A3+$C$32</f>
        <v>486862.33593478391</v>
      </c>
      <c r="L3">
        <f>I3-1.5*_xlfn.STDEV.S(C$3:C$25)</f>
        <v>-2054786.6749030822</v>
      </c>
      <c r="M3">
        <f>I3+1.5*_xlfn.STDEV.S(C$3:C$25)</f>
        <v>3028511.3467726498</v>
      </c>
    </row>
    <row r="4" spans="1:13" x14ac:dyDescent="0.25">
      <c r="A4">
        <v>2</v>
      </c>
      <c r="B4" s="53">
        <v>2001</v>
      </c>
      <c r="C4" s="54">
        <v>886389.78399999999</v>
      </c>
      <c r="E4">
        <f t="shared" ref="E4:E25" si="0">A4^2</f>
        <v>4</v>
      </c>
      <c r="F4">
        <f t="shared" ref="F4:F25" si="1">A4*C4</f>
        <v>1772779.568</v>
      </c>
      <c r="I4">
        <f>$C$31*A4+$C$32</f>
        <v>734959.92690909212</v>
      </c>
      <c r="L4">
        <f>I4-1.5*_xlfn.STDEV.S(C$3:C$25)</f>
        <v>-1806689.0839287739</v>
      </c>
      <c r="M4">
        <f>I4+1.5*_xlfn.STDEV.S(C$3:C$25)</f>
        <v>3276608.9377469579</v>
      </c>
    </row>
    <row r="5" spans="1:13" x14ac:dyDescent="0.25">
      <c r="A5">
        <v>3</v>
      </c>
      <c r="B5" s="53">
        <v>2002</v>
      </c>
      <c r="C5" s="54">
        <v>1034742.855</v>
      </c>
      <c r="E5">
        <f t="shared" si="0"/>
        <v>9</v>
      </c>
      <c r="F5">
        <f t="shared" si="1"/>
        <v>3104228.5649999999</v>
      </c>
      <c r="I5">
        <f>$C$31*A5+$C$32</f>
        <v>983057.51788340032</v>
      </c>
      <c r="L5">
        <f>I5-1.5*_xlfn.STDEV.S(C$3:C$25)</f>
        <v>-1558591.4929544656</v>
      </c>
      <c r="M5">
        <f>I5+1.5*_xlfn.STDEV.S(C$3:C$25)</f>
        <v>3524706.5287212664</v>
      </c>
    </row>
    <row r="6" spans="1:13" x14ac:dyDescent="0.25">
      <c r="A6">
        <v>4</v>
      </c>
      <c r="B6" s="53">
        <v>2003</v>
      </c>
      <c r="C6" s="55">
        <v>1178970.327</v>
      </c>
      <c r="E6">
        <f t="shared" si="0"/>
        <v>16</v>
      </c>
      <c r="F6">
        <f t="shared" si="1"/>
        <v>4715881.3080000002</v>
      </c>
      <c r="I6">
        <f>$C$31*A6+$C$32</f>
        <v>1231155.1088577085</v>
      </c>
      <c r="L6">
        <f>I6-1.5*_xlfn.STDEV.S(C$3:C$25)</f>
        <v>-1310493.9019801575</v>
      </c>
      <c r="M6">
        <f>I6+1.5*_xlfn.STDEV.S(C$3:C$25)</f>
        <v>3772804.1196955745</v>
      </c>
    </row>
    <row r="7" spans="1:13" x14ac:dyDescent="0.25">
      <c r="A7">
        <v>5</v>
      </c>
      <c r="B7" s="53">
        <v>2004</v>
      </c>
      <c r="C7" s="54">
        <v>1370135.1159999999</v>
      </c>
      <c r="E7">
        <f t="shared" si="0"/>
        <v>25</v>
      </c>
      <c r="F7">
        <f t="shared" si="1"/>
        <v>6850675.5800000001</v>
      </c>
      <c r="I7">
        <f>$C$31*A7+$C$32</f>
        <v>1479252.6998320166</v>
      </c>
      <c r="L7">
        <f>I7-1.5*_xlfn.STDEV.S(C$3:C$25)</f>
        <v>-1062396.3110058494</v>
      </c>
      <c r="M7">
        <f>I7+1.5*_xlfn.STDEV.S(C$3:C$25)</f>
        <v>4020901.7106698826</v>
      </c>
    </row>
    <row r="8" spans="1:13" x14ac:dyDescent="0.25">
      <c r="A8">
        <v>6</v>
      </c>
      <c r="B8" s="53">
        <v>2005</v>
      </c>
      <c r="C8" s="54">
        <v>1586083.7</v>
      </c>
      <c r="E8">
        <f t="shared" si="0"/>
        <v>36</v>
      </c>
      <c r="F8">
        <f t="shared" si="1"/>
        <v>9516502.1999999993</v>
      </c>
      <c r="I8">
        <f>$C$31*A8+$C$32</f>
        <v>1727350.2908063249</v>
      </c>
      <c r="L8">
        <f>I8-1.5*_xlfn.STDEV.S(C$3:C$25)</f>
        <v>-814298.72003154107</v>
      </c>
      <c r="M8">
        <f>I8+1.5*_xlfn.STDEV.S(C$3:C$25)</f>
        <v>4268999.3016441911</v>
      </c>
    </row>
    <row r="9" spans="1:13" x14ac:dyDescent="0.25">
      <c r="A9">
        <v>7</v>
      </c>
      <c r="B9" s="53">
        <v>2006</v>
      </c>
      <c r="C9" s="54">
        <v>1817770.8</v>
      </c>
      <c r="E9">
        <f t="shared" si="0"/>
        <v>49</v>
      </c>
      <c r="F9">
        <f t="shared" si="1"/>
        <v>12724395.6</v>
      </c>
      <c r="I9">
        <f>$C$31*A9+$C$32</f>
        <v>1975447.8817806332</v>
      </c>
      <c r="L9">
        <f>I9-1.5*_xlfn.STDEV.S(C$3:C$25)</f>
        <v>-566201.12905723276</v>
      </c>
      <c r="M9">
        <f>I9+1.5*_xlfn.STDEV.S(C$3:C$25)</f>
        <v>4517096.8926184997</v>
      </c>
    </row>
    <row r="10" spans="1:13" x14ac:dyDescent="0.25">
      <c r="A10">
        <v>8</v>
      </c>
      <c r="B10" s="53">
        <v>2007</v>
      </c>
      <c r="C10" s="54">
        <v>2040280.4</v>
      </c>
      <c r="E10">
        <f t="shared" si="0"/>
        <v>64</v>
      </c>
      <c r="F10">
        <f t="shared" si="1"/>
        <v>16322243.199999999</v>
      </c>
      <c r="I10">
        <f>$C$31*A10+$C$32</f>
        <v>2223545.4727549413</v>
      </c>
      <c r="L10">
        <f>I10-1.5*_xlfn.STDEV.S(C$3:C$25)</f>
        <v>-318103.53808292467</v>
      </c>
      <c r="M10">
        <f>I10+1.5*_xlfn.STDEV.S(C$3:C$25)</f>
        <v>4765194.4835928073</v>
      </c>
    </row>
    <row r="11" spans="1:13" x14ac:dyDescent="0.25">
      <c r="A11">
        <v>9</v>
      </c>
      <c r="B11" s="53">
        <v>2008</v>
      </c>
      <c r="C11" s="54">
        <v>2365582.5</v>
      </c>
      <c r="E11">
        <f t="shared" si="0"/>
        <v>81</v>
      </c>
      <c r="F11">
        <f t="shared" si="1"/>
        <v>21290242.5</v>
      </c>
      <c r="I11">
        <f>$C$31*A11+$C$32</f>
        <v>2471643.0637292494</v>
      </c>
      <c r="L11">
        <f>I11-1.5*_xlfn.STDEV.S(C$3:C$25)</f>
        <v>-70005.947108616587</v>
      </c>
      <c r="M11">
        <f>I11+1.5*_xlfn.STDEV.S(C$3:C$25)</f>
        <v>5013292.0745671149</v>
      </c>
    </row>
    <row r="12" spans="1:13" x14ac:dyDescent="0.25">
      <c r="A12">
        <v>10</v>
      </c>
      <c r="B12" s="53">
        <v>2009</v>
      </c>
      <c r="C12" s="54">
        <v>2527566.4</v>
      </c>
      <c r="E12">
        <f t="shared" si="0"/>
        <v>100</v>
      </c>
      <c r="F12">
        <f t="shared" si="1"/>
        <v>25275664</v>
      </c>
      <c r="I12">
        <f>$C$31*A12+$C$32</f>
        <v>2719740.6547035575</v>
      </c>
      <c r="L12">
        <f>I12-1.5*_xlfn.STDEV.S(C$3:C$25)</f>
        <v>178091.6438656915</v>
      </c>
      <c r="M12">
        <f>I12+1.5*_xlfn.STDEV.S(C$3:C$25)</f>
        <v>5261389.6655414235</v>
      </c>
    </row>
    <row r="13" spans="1:13" x14ac:dyDescent="0.25">
      <c r="A13">
        <v>11</v>
      </c>
      <c r="B13" s="53">
        <v>2010</v>
      </c>
      <c r="C13" s="50">
        <v>2882416.9</v>
      </c>
      <c r="E13">
        <f t="shared" si="0"/>
        <v>121</v>
      </c>
      <c r="F13">
        <f t="shared" si="1"/>
        <v>31706585.899999999</v>
      </c>
      <c r="I13">
        <f>$C$31*A13+$C$32</f>
        <v>2967838.245677866</v>
      </c>
      <c r="L13">
        <f>I13-1.5*_xlfn.STDEV.S(C$3:C$25)</f>
        <v>426189.23484000005</v>
      </c>
      <c r="M13">
        <f>I13+1.5*_xlfn.STDEV.S(C$3:C$25)</f>
        <v>5509487.256515732</v>
      </c>
    </row>
    <row r="14" spans="1:13" x14ac:dyDescent="0.25">
      <c r="A14">
        <v>12</v>
      </c>
      <c r="B14" s="53">
        <v>2011</v>
      </c>
      <c r="C14" s="52">
        <v>3322047</v>
      </c>
      <c r="E14">
        <f t="shared" si="0"/>
        <v>144</v>
      </c>
      <c r="F14">
        <f t="shared" si="1"/>
        <v>39864564</v>
      </c>
      <c r="I14">
        <f>$C$31*A14+$C$32</f>
        <v>3215935.8366521741</v>
      </c>
      <c r="L14">
        <f>I14-1.5*_xlfn.STDEV.S(C$3:C$25)</f>
        <v>674286.82581430813</v>
      </c>
      <c r="M14">
        <f>I14+1.5*_xlfn.STDEV.S(C$3:C$25)</f>
        <v>5757584.8474900406</v>
      </c>
    </row>
    <row r="15" spans="1:13" x14ac:dyDescent="0.25">
      <c r="A15">
        <v>13</v>
      </c>
      <c r="B15" s="53">
        <v>2012</v>
      </c>
      <c r="C15" s="52">
        <v>3639715.1</v>
      </c>
      <c r="E15">
        <f t="shared" si="0"/>
        <v>169</v>
      </c>
      <c r="F15">
        <f t="shared" si="1"/>
        <v>47316296.300000004</v>
      </c>
      <c r="I15">
        <f>$C$31*A15+$C$32</f>
        <v>3464033.4276264822</v>
      </c>
      <c r="L15">
        <f>I15-1.5*_xlfn.STDEV.S(C$3:C$25)</f>
        <v>922384.41678861622</v>
      </c>
      <c r="M15">
        <f>I15+1.5*_xlfn.STDEV.S(C$3:C$25)</f>
        <v>6005682.4384643482</v>
      </c>
    </row>
    <row r="16" spans="1:13" x14ac:dyDescent="0.25">
      <c r="A16">
        <v>14</v>
      </c>
      <c r="B16" s="53">
        <v>2013</v>
      </c>
      <c r="C16" s="52">
        <v>4016986.9</v>
      </c>
      <c r="E16">
        <f t="shared" si="0"/>
        <v>196</v>
      </c>
      <c r="F16">
        <f t="shared" si="1"/>
        <v>56237816.600000001</v>
      </c>
      <c r="I16">
        <f>$C$31*A16+$C$32</f>
        <v>3712131.0186007908</v>
      </c>
      <c r="L16">
        <f>I16-1.5*_xlfn.STDEV.S(C$3:C$25)</f>
        <v>1170482.0077629248</v>
      </c>
      <c r="M16">
        <f>I16+1.5*_xlfn.STDEV.S(C$3:C$25)</f>
        <v>6253780.0294386568</v>
      </c>
    </row>
    <row r="17" spans="1:13" x14ac:dyDescent="0.25">
      <c r="A17">
        <v>15</v>
      </c>
      <c r="B17" s="53">
        <v>2014</v>
      </c>
      <c r="C17" s="52">
        <v>4436898.4000000004</v>
      </c>
      <c r="E17">
        <f t="shared" si="0"/>
        <v>225</v>
      </c>
      <c r="F17">
        <f t="shared" si="1"/>
        <v>66553476.000000007</v>
      </c>
      <c r="I17">
        <f>$C$31*A17+$C$32</f>
        <v>3960228.6095750988</v>
      </c>
      <c r="L17">
        <f>I17-1.5*_xlfn.STDEV.S(C$3:C$25)</f>
        <v>1418579.5987372329</v>
      </c>
      <c r="M17">
        <f>I17+1.5*_xlfn.STDEV.S(C$3:C$25)</f>
        <v>6501877.6204129644</v>
      </c>
    </row>
    <row r="18" spans="1:13" x14ac:dyDescent="0.25">
      <c r="A18">
        <v>16</v>
      </c>
      <c r="B18" s="53">
        <v>2015</v>
      </c>
      <c r="C18" s="52">
        <v>4310106.7</v>
      </c>
      <c r="E18">
        <f t="shared" si="0"/>
        <v>256</v>
      </c>
      <c r="F18">
        <f t="shared" si="1"/>
        <v>68961707.200000003</v>
      </c>
      <c r="I18">
        <f>$C$31*A18+$C$32</f>
        <v>4208326.2005494069</v>
      </c>
      <c r="L18">
        <f>I18-1.5*_xlfn.STDEV.S(C$3:C$25)</f>
        <v>1666677.1897115409</v>
      </c>
      <c r="M18">
        <f>I18+1.5*_xlfn.STDEV.S(C$3:C$25)</f>
        <v>6749975.2113872729</v>
      </c>
    </row>
    <row r="19" spans="1:13" x14ac:dyDescent="0.25">
      <c r="A19">
        <v>17</v>
      </c>
      <c r="B19" s="53">
        <v>2016</v>
      </c>
      <c r="C19" s="52">
        <v>4282410.0999999996</v>
      </c>
      <c r="E19">
        <f t="shared" si="0"/>
        <v>289</v>
      </c>
      <c r="F19">
        <f t="shared" si="1"/>
        <v>72800971.699999988</v>
      </c>
      <c r="I19">
        <f>$C$31*A19+$C$32</f>
        <v>4456423.7915237155</v>
      </c>
      <c r="L19">
        <f>I19-1.5*_xlfn.STDEV.S(C$3:C$25)</f>
        <v>1914774.7806858495</v>
      </c>
      <c r="M19">
        <f>I19+1.5*_xlfn.STDEV.S(C$3:C$25)</f>
        <v>6998072.8023615815</v>
      </c>
    </row>
    <row r="20" spans="1:13" x14ac:dyDescent="0.25">
      <c r="A20">
        <v>18</v>
      </c>
      <c r="B20" s="53">
        <v>2017</v>
      </c>
      <c r="C20" s="52">
        <v>4521886.0999999996</v>
      </c>
      <c r="E20">
        <f t="shared" si="0"/>
        <v>324</v>
      </c>
      <c r="F20">
        <f t="shared" si="1"/>
        <v>81393949.799999997</v>
      </c>
      <c r="I20">
        <f>$C$31*A20+$C$32</f>
        <v>4704521.3824980231</v>
      </c>
      <c r="L20">
        <f>I20-1.5*_xlfn.STDEV.S(C$3:C$25)</f>
        <v>2162872.3716601571</v>
      </c>
      <c r="M20">
        <f>I20+1.5*_xlfn.STDEV.S(C$3:C$25)</f>
        <v>7246170.3933358891</v>
      </c>
    </row>
    <row r="21" spans="1:13" x14ac:dyDescent="0.25">
      <c r="A21">
        <v>19</v>
      </c>
      <c r="B21" s="53">
        <v>2018</v>
      </c>
      <c r="C21" s="52">
        <v>4798454</v>
      </c>
      <c r="E21">
        <f t="shared" si="0"/>
        <v>361</v>
      </c>
      <c r="F21">
        <f t="shared" si="1"/>
        <v>91170626</v>
      </c>
      <c r="I21">
        <f>$C$31*A21+$C$32</f>
        <v>4952618.9734723317</v>
      </c>
      <c r="L21">
        <f>I21-1.5*_xlfn.STDEV.S(C$3:C$25)</f>
        <v>2410969.9626344657</v>
      </c>
      <c r="M21">
        <f>I21+1.5*_xlfn.STDEV.S(C$3:C$25)</f>
        <v>7494267.9843101976</v>
      </c>
    </row>
    <row r="22" spans="1:13" x14ac:dyDescent="0.25">
      <c r="A22">
        <v>20</v>
      </c>
      <c r="B22" s="53">
        <v>2019</v>
      </c>
      <c r="C22" s="52">
        <v>5101996.0999999996</v>
      </c>
      <c r="E22">
        <f t="shared" si="0"/>
        <v>400</v>
      </c>
      <c r="F22">
        <f t="shared" si="1"/>
        <v>102039922</v>
      </c>
      <c r="I22">
        <f>$C$31*A22+$C$32</f>
        <v>5200716.5644466393</v>
      </c>
      <c r="L22">
        <f>I22-1.5*_xlfn.STDEV.S(C$3:C$25)</f>
        <v>2659067.5536087733</v>
      </c>
      <c r="M22">
        <f>I22+1.5*_xlfn.STDEV.S(C$3:C$25)</f>
        <v>7742365.5752845053</v>
      </c>
    </row>
    <row r="23" spans="1:13" x14ac:dyDescent="0.25">
      <c r="A23">
        <v>21</v>
      </c>
      <c r="B23" s="53">
        <v>2020</v>
      </c>
      <c r="C23" s="52">
        <v>5176492.0999999996</v>
      </c>
      <c r="E23">
        <f t="shared" si="0"/>
        <v>441</v>
      </c>
      <c r="F23">
        <f t="shared" si="1"/>
        <v>108706334.09999999</v>
      </c>
      <c r="I23">
        <f>$C$31*A23+$C$32</f>
        <v>5448814.1554209478</v>
      </c>
      <c r="L23">
        <f>I23-1.5*_xlfn.STDEV.S(C$3:C$25)</f>
        <v>2907165.1445830818</v>
      </c>
      <c r="M23">
        <f>I23+1.5*_xlfn.STDEV.S(C$3:C$25)</f>
        <v>7990463.1662588138</v>
      </c>
    </row>
    <row r="24" spans="1:13" x14ac:dyDescent="0.25">
      <c r="A24">
        <v>22</v>
      </c>
      <c r="B24" s="53">
        <v>2021</v>
      </c>
      <c r="C24" s="52">
        <v>6038796.7000000002</v>
      </c>
      <c r="E24">
        <f t="shared" si="0"/>
        <v>484</v>
      </c>
      <c r="F24">
        <f t="shared" si="1"/>
        <v>132853527.40000001</v>
      </c>
      <c r="I24">
        <f>$C$31*A24+$C$32</f>
        <v>5696911.7463952564</v>
      </c>
      <c r="L24">
        <f>I24-1.5*_xlfn.STDEV.S(C$3:C$25)</f>
        <v>3155262.7355573904</v>
      </c>
      <c r="M24">
        <f>I24+1.5*_xlfn.STDEV.S(C$3:C$25)</f>
        <v>8238560.7572331224</v>
      </c>
    </row>
    <row r="25" spans="1:13" x14ac:dyDescent="0.25">
      <c r="A25">
        <v>23</v>
      </c>
      <c r="B25" s="53">
        <v>2022</v>
      </c>
      <c r="C25" s="52">
        <v>5948357.5999999996</v>
      </c>
      <c r="E25">
        <f t="shared" si="0"/>
        <v>529</v>
      </c>
      <c r="F25">
        <f t="shared" si="1"/>
        <v>136812224.79999998</v>
      </c>
      <c r="I25">
        <f>$C$31*A25+$C$32</f>
        <v>5945009.337369564</v>
      </c>
      <c r="L25">
        <f>I25-1.5*_xlfn.STDEV.S(C$3:C$25)</f>
        <v>3403360.326531698</v>
      </c>
      <c r="M25">
        <f>I25+1.5*_xlfn.STDEV.S(C$3:C$25)</f>
        <v>8486658.3482074291</v>
      </c>
    </row>
    <row r="27" spans="1:13" x14ac:dyDescent="0.25">
      <c r="A27" t="s">
        <v>79</v>
      </c>
      <c r="C27" s="34" t="s">
        <v>80</v>
      </c>
      <c r="E27" t="s">
        <v>81</v>
      </c>
      <c r="F27" t="s">
        <v>82</v>
      </c>
    </row>
    <row r="28" spans="1:13" x14ac:dyDescent="0.25">
      <c r="A28">
        <f>AVERAGE(A3:A25)</f>
        <v>12</v>
      </c>
      <c r="C28" s="52">
        <f>AVERAGE(C3:C25)</f>
        <v>3215935.8366521741</v>
      </c>
      <c r="E28">
        <f>AVERAGE(E3:E25)</f>
        <v>188</v>
      </c>
      <c r="F28">
        <f>AVERAGE(F3:F25)</f>
        <v>49507524.042695649</v>
      </c>
    </row>
    <row r="31" spans="1:13" x14ac:dyDescent="0.25">
      <c r="B31" t="s">
        <v>10</v>
      </c>
      <c r="C31">
        <f>(F28-C28*A28)/(E28-A28^2)</f>
        <v>248097.5909743082</v>
      </c>
    </row>
    <row r="32" spans="1:13" x14ac:dyDescent="0.25">
      <c r="B32" t="s">
        <v>15</v>
      </c>
      <c r="C32">
        <f>C28-C31*A28</f>
        <v>238764.74496047571</v>
      </c>
    </row>
    <row r="34" spans="5:9" x14ac:dyDescent="0.25">
      <c r="F34" t="s">
        <v>85</v>
      </c>
    </row>
    <row r="35" spans="5:9" x14ac:dyDescent="0.25">
      <c r="E35" s="35">
        <f>A25+1</f>
        <v>24</v>
      </c>
      <c r="F35" s="51">
        <v>2023</v>
      </c>
      <c r="I35">
        <f>$C$31*E35+$C$32</f>
        <v>6193106.9283438725</v>
      </c>
    </row>
    <row r="36" spans="5:9" x14ac:dyDescent="0.25">
      <c r="E36" s="35">
        <f>E35+1</f>
        <v>25</v>
      </c>
      <c r="F36" s="51">
        <v>2024</v>
      </c>
      <c r="I36">
        <f>$C$31*E36+$C$32</f>
        <v>6441204.5193181811</v>
      </c>
    </row>
    <row r="37" spans="5:9" x14ac:dyDescent="0.25">
      <c r="E37" s="35">
        <f t="shared" ref="E37:E45" si="2">E36+1</f>
        <v>26</v>
      </c>
      <c r="F37" s="51">
        <f>F36+1</f>
        <v>2025</v>
      </c>
      <c r="I37">
        <f>$C$31*E37+$C$32</f>
        <v>6689302.1102924887</v>
      </c>
    </row>
    <row r="38" spans="5:9" x14ac:dyDescent="0.25">
      <c r="E38" s="35">
        <f t="shared" si="2"/>
        <v>27</v>
      </c>
      <c r="F38" s="51">
        <f t="shared" ref="F38:F45" si="3">F37+1</f>
        <v>2026</v>
      </c>
      <c r="I38">
        <f>$C$31*E38+$C$32</f>
        <v>6937399.7012667973</v>
      </c>
    </row>
    <row r="39" spans="5:9" x14ac:dyDescent="0.25">
      <c r="E39" s="35">
        <f t="shared" si="2"/>
        <v>28</v>
      </c>
      <c r="F39" s="51">
        <f t="shared" si="3"/>
        <v>2027</v>
      </c>
      <c r="I39">
        <f>$C$31*E39+$C$32</f>
        <v>7185497.2922411058</v>
      </c>
    </row>
    <row r="40" spans="5:9" x14ac:dyDescent="0.25">
      <c r="E40" s="35">
        <f t="shared" si="2"/>
        <v>29</v>
      </c>
      <c r="F40" s="51">
        <f t="shared" si="3"/>
        <v>2028</v>
      </c>
      <c r="I40">
        <f>$C$31*E40+$C$32</f>
        <v>7433594.8832154134</v>
      </c>
    </row>
    <row r="41" spans="5:9" x14ac:dyDescent="0.25">
      <c r="E41" s="35">
        <f t="shared" si="2"/>
        <v>30</v>
      </c>
      <c r="F41" s="51">
        <f t="shared" si="3"/>
        <v>2029</v>
      </c>
      <c r="I41">
        <f>$C$31*E41+$C$32</f>
        <v>7681692.474189722</v>
      </c>
    </row>
    <row r="42" spans="5:9" x14ac:dyDescent="0.25">
      <c r="E42" s="35">
        <f t="shared" si="2"/>
        <v>31</v>
      </c>
      <c r="F42" s="51">
        <f t="shared" si="3"/>
        <v>2030</v>
      </c>
      <c r="I42">
        <f>$C$31*E42+$C$32</f>
        <v>7929790.0651640296</v>
      </c>
    </row>
    <row r="43" spans="5:9" x14ac:dyDescent="0.25">
      <c r="E43" s="35">
        <f t="shared" si="2"/>
        <v>32</v>
      </c>
      <c r="F43" s="51">
        <f t="shared" si="3"/>
        <v>2031</v>
      </c>
      <c r="I43">
        <f>$C$31*E43+$C$32</f>
        <v>8177887.6561383381</v>
      </c>
    </row>
    <row r="44" spans="5:9" x14ac:dyDescent="0.25">
      <c r="E44" s="35">
        <f t="shared" si="2"/>
        <v>33</v>
      </c>
      <c r="F44" s="51">
        <f t="shared" si="3"/>
        <v>2032</v>
      </c>
      <c r="I44">
        <f>$C$31*E44+$C$32</f>
        <v>8425985.2471126467</v>
      </c>
    </row>
    <row r="45" spans="5:9" x14ac:dyDescent="0.25">
      <c r="E45" s="35">
        <f t="shared" si="2"/>
        <v>34</v>
      </c>
      <c r="F45" s="51">
        <f t="shared" si="3"/>
        <v>2033</v>
      </c>
      <c r="I45">
        <f>$C$31*E45+$C$32</f>
        <v>8674082.8380869552</v>
      </c>
    </row>
  </sheetData>
  <mergeCells count="1">
    <mergeCell ref="L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10AF-DE00-4FD3-8952-EDDBC4411DD6}">
  <sheetPr>
    <tabColor rgb="FFFF0000"/>
  </sheetPr>
  <dimension ref="B2:Q23"/>
  <sheetViews>
    <sheetView zoomScale="129" workbookViewId="0">
      <selection activeCell="P7" sqref="P7"/>
    </sheetView>
  </sheetViews>
  <sheetFormatPr defaultRowHeight="15" x14ac:dyDescent="0.25"/>
  <sheetData>
    <row r="2" spans="2:17" x14ac:dyDescent="0.25">
      <c r="B2" t="s">
        <v>74</v>
      </c>
    </row>
    <row r="3" spans="2:17" x14ac:dyDescent="0.25">
      <c r="B3" t="s">
        <v>75</v>
      </c>
    </row>
    <row r="4" spans="2:17" x14ac:dyDescent="0.25">
      <c r="B4" t="s">
        <v>72</v>
      </c>
    </row>
    <row r="5" spans="2:17" x14ac:dyDescent="0.25">
      <c r="B5" t="s">
        <v>61</v>
      </c>
    </row>
    <row r="6" spans="2:17" x14ac:dyDescent="0.25">
      <c r="B6" t="s">
        <v>62</v>
      </c>
    </row>
    <row r="7" spans="2:17" x14ac:dyDescent="0.25">
      <c r="B7" t="s">
        <v>63</v>
      </c>
    </row>
    <row r="8" spans="2:17" x14ac:dyDescent="0.25">
      <c r="B8" t="s">
        <v>64</v>
      </c>
    </row>
    <row r="9" spans="2:17" x14ac:dyDescent="0.25">
      <c r="B9" t="s">
        <v>65</v>
      </c>
    </row>
    <row r="10" spans="2:17" x14ac:dyDescent="0.25">
      <c r="B10" t="s">
        <v>66</v>
      </c>
    </row>
    <row r="11" spans="2:17" x14ac:dyDescent="0.25">
      <c r="B11" t="s">
        <v>67</v>
      </c>
    </row>
    <row r="12" spans="2:17" x14ac:dyDescent="0.25">
      <c r="B12" t="s">
        <v>68</v>
      </c>
    </row>
    <row r="13" spans="2:17" ht="18" x14ac:dyDescent="0.35">
      <c r="B13" t="s">
        <v>69</v>
      </c>
    </row>
    <row r="14" spans="2:17" x14ac:dyDescent="0.25">
      <c r="B14" s="37" t="s">
        <v>60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2:17" x14ac:dyDescent="0.25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2:17" x14ac:dyDescent="0.25">
      <c r="B16" t="s">
        <v>73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2:17" x14ac:dyDescent="0.2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2:17" x14ac:dyDescent="0.25">
      <c r="B18" s="26"/>
      <c r="C18" s="39" t="s">
        <v>71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17" x14ac:dyDescent="0.25">
      <c r="B19" s="26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17" x14ac:dyDescent="0.25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2" spans="2:17" x14ac:dyDescent="0.25">
      <c r="H22" s="31" t="s">
        <v>70</v>
      </c>
    </row>
    <row r="23" spans="2:17" x14ac:dyDescent="0.25">
      <c r="H23" s="30"/>
    </row>
  </sheetData>
  <mergeCells count="2">
    <mergeCell ref="B14:Q15"/>
    <mergeCell ref="C18:Q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b x P B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b x P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8 T w V Z J E t 6 B M A I A A B w F A A A T A B w A R m 9 y b X V s Y X M v U 2 V j d G l v b j E u b S C i G A A o o B Q A A A A A A A A A A A A A A A A A A A A A A A A A A A C N U 8 F O F E E Q v W + y / 9 A Z L k s y b B Z U Y i R 7 M I t G Y 2 I 0 4 I k 1 k 9 6 e Y r a l p 5 t U 1 x B W w k E v m v A D 3 P w F o y E i C v 5 C 7 x 9 Z w 4 o r 9 h i Z y 8 z U q + r 3 X l e V B 0 X a W b E x e y + v t V v t l h 9 L h F w s J L k k u b T S W 1 n u 3 b 7 V W / K E l a I K 4 X c o E X 1 h g N o t w U 8 4 n r 6 Z v g 0 X 0 3 f h P J y G M 8 Y G f q + 7 7 l R V g q X O Q 2 2 g O 3 C W + M d 3 k s G 9 4 Q s P 6 I d P 0 B k z X A e / Q 2 5 3 + D / K r v J 7 y W K 6 t Q 5 G l 5 o A + 0 m a p G L g T F V a 3 1 + 5 m 4 o H V r l c 2 6 K / e q f X W 0 7 F 8 8 o R b N D E Q H / + 2 X 3 q L L x c T G f a F 5 L w I V y E T 9 O j 6 f t w w v r P p 0 f h R I Q v 4 W P 4 z M C 3 G g x n 4 b R 2 v C l H X P 8 M X c m H P Q K Z s 4 v O 3 + 5 T s f U r 4 7 4 x G 0 o a i b 7 P b q 5 x H j P B 9 0 u + K 8 6 v g g 8 5 D T / m P J s o r d 9 2 W M 4 s b k 5 2 w X d u r j c 9 O E h 0 z j f 0 2 N L q 7 W 5 d f p i K g 8 S N X n H L M y t L Y J A 4 L A j 2 6 U / M 7 V D p / l n p d i Q 1 o B O Q G E e 1 z b X i f G w m n M O V 1 R T r Q V 1 o K 0 0 z y r M q s z o U I w V k B b p q N 0 J q l Z n b z k Y a a R y h H v a j W M m D G 2 d e 1 m c O e Q Q a K m g M m J U S N b F 2 T 5 I q H 2 X l I P k E J S s f 6 x + h z i F j F x H C r l z Z i J S 6 Q F m v c p Z r n C 1 1 l K N c Z Q k n U R y h a E r n J W M L D i f N t 1 x X 8 Z 7 O S B s z l C b 9 G q w f 6 7 g T 8 9 b v S V M 1 z O J V 7 6 V S F U o V q y 6 B x i 5 3 x h U x Z n n / r t / 5 4 W K 7 p e 1 N N n D t J 1 B L A Q I t A B Q A A g A I A G 8 T w V b L M s S X p A A A A P U A A A A S A A A A A A A A A A A A A A A A A A A A A A B D b 2 5 m a W c v U G F j a 2 F n Z S 5 4 b W x Q S w E C L Q A U A A I A C A B v E 8 F W D 8 r p q 6 Q A A A D p A A A A E w A A A A A A A A A A A A A A A A D w A A A A W 0 N v b n R l b n R f V H l w Z X N d L n h t b F B L A Q I t A B Q A A g A I A G 8 T w V Z J E t 6 B M A I A A B w F A A A T A A A A A A A A A A A A A A A A A O E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H A A A A A A A A N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t M j A y M T A 0 M z A t c 3 R y d W N 0 d X J l L T I w M j E w N D M w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2 N T A 0 N j I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F U M j I 6 N T Q 6 N D Q u N j M 0 M z Q 5 N V o i I C 8 + P E V u d H J 5 I F R 5 c G U 9 I k Z p b G x T d G F 0 d X M i I F Z h b H V l P S J z V 2 F p d G l u Z 0 Z v c k V 4 Y 2 V s U m V m c m V z a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T I w M j E w N D M w L X N 0 c n V j d H V y Z S 0 y M D I x M D Q z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j E w N D M w L X N 0 c n V j d H V y Z S 0 y M D I x M D Q z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j E w N D M w L X N 0 c n V j d H V y Z S 0 y M D I x M D Q z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U u O E Z o o t 0 C M L a E g Y u J r 9 A A A A A A C A A A A A A A Q Z g A A A A E A A C A A A A D S 3 R 4 9 k 5 3 O B z T a z F 5 s K E 5 E K 3 v R I n j x S N / h B 2 C z 5 c 2 T m Q A A A A A O g A A A A A I A A C A A A A B p A G C t M k q W C l I L y K Y v k L M z N d 4 r o e z a c r K K r i M p z C H 5 8 1 A A A A A l O g Z 7 + + S 6 U G B c t W b g v p X 8 v f X 3 W a Y e j W x 5 C g h N D F s p 6 z v u 9 z X J y q t w k P / U I N j a s 5 y t G 7 H q t f y 9 H P Z i 3 H X w 3 / r w 1 b l O U L q E 1 O G B Z f N Y R Q B e W 0 A A A A A T Y i I k G p V 9 t P S n O I F v M U t 6 9 N c l d J k c F T f e V 3 I s 3 j l B s j T U / s G u E Y Y M K q b i S u i h o C g t V 3 G 4 v u e 1 p w / C 4 L F n Q u l S < / D a t a M a s h u p > 
</file>

<file path=customXml/itemProps1.xml><?xml version="1.0" encoding="utf-8"?>
<ds:datastoreItem xmlns:ds="http://schemas.openxmlformats.org/officeDocument/2006/customXml" ds:itemID="{DF614509-2D00-4F45-A92D-B08844AB9B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Пример 1</vt:lpstr>
      <vt:lpstr>Пример 2 - Зарплата</vt:lpstr>
      <vt:lpstr>Пример 3 - Температура</vt:lpstr>
      <vt:lpstr>Пример 4 - Заболеваемость</vt:lpstr>
      <vt:lpstr>Собственный пример</vt:lpstr>
      <vt:lpstr>Задание на семинар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Быков</dc:creator>
  <cp:lastModifiedBy>Kroll</cp:lastModifiedBy>
  <dcterms:created xsi:type="dcterms:W3CDTF">2022-04-16T17:37:51Z</dcterms:created>
  <dcterms:modified xsi:type="dcterms:W3CDTF">2023-05-31T23:42:16Z</dcterms:modified>
</cp:coreProperties>
</file>