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Excel Practise stuff\Lessons\"/>
    </mc:Choice>
  </mc:AlternateContent>
  <bookViews>
    <workbookView xWindow="0" yWindow="0" windowWidth="20490" windowHeight="7740" activeTab="1"/>
  </bookViews>
  <sheets>
    <sheet name="Data" sheetId="1" r:id="rId1"/>
    <sheet name="Sorted Formatted" sheetId="3" r:id="rId2"/>
    <sheet name="Top Bottom years" sheetId="2" r:id="rId3"/>
  </sheets>
  <definedNames>
    <definedName name="DashBoardBEGyr">'Sorted Formatted'!$C$3</definedName>
    <definedName name="DashBoardENDyr">'Sorted Formatted'!$C$4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1" i="3"/>
  <c r="I13" i="3"/>
  <c r="I10" i="3"/>
  <c r="I7" i="3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I14" i="3" l="1"/>
  <c r="U9" i="1"/>
  <c r="U25" i="1"/>
  <c r="U17" i="1"/>
  <c r="U32" i="1"/>
  <c r="U24" i="1"/>
  <c r="U8" i="1"/>
  <c r="U23" i="1"/>
  <c r="U40" i="1"/>
  <c r="U16" i="1"/>
  <c r="U31" i="1"/>
  <c r="U7" i="1"/>
  <c r="U39" i="1"/>
  <c r="U15" i="1"/>
  <c r="U46" i="1"/>
  <c r="U38" i="1"/>
  <c r="U30" i="1"/>
  <c r="U22" i="1"/>
  <c r="U14" i="1"/>
  <c r="U6" i="1"/>
  <c r="U45" i="1"/>
  <c r="U37" i="1"/>
  <c r="U29" i="1"/>
  <c r="U21" i="1"/>
  <c r="U13" i="1"/>
  <c r="U5" i="1"/>
  <c r="U44" i="1"/>
  <c r="U36" i="1"/>
  <c r="U28" i="1"/>
  <c r="U20" i="1"/>
  <c r="U12" i="1"/>
  <c r="U4" i="1"/>
  <c r="U43" i="1"/>
  <c r="U35" i="1"/>
  <c r="U27" i="1"/>
  <c r="U19" i="1"/>
  <c r="U11" i="1"/>
  <c r="U3" i="1"/>
  <c r="U42" i="1"/>
  <c r="U34" i="1"/>
  <c r="U26" i="1"/>
  <c r="U18" i="1"/>
  <c r="U10" i="1"/>
  <c r="U2" i="1"/>
  <c r="U41" i="1"/>
  <c r="U33" i="1"/>
  <c r="T2" i="1"/>
  <c r="T10" i="1"/>
  <c r="B15" i="3" s="1"/>
  <c r="C15" i="3" s="1"/>
  <c r="T18" i="1"/>
  <c r="B23" i="3" s="1"/>
  <c r="C23" i="3" s="1"/>
  <c r="T26" i="1"/>
  <c r="B31" i="3" s="1"/>
  <c r="C31" i="3" s="1"/>
  <c r="T34" i="1"/>
  <c r="B39" i="3" s="1"/>
  <c r="C39" i="3" s="1"/>
  <c r="T42" i="1"/>
  <c r="B47" i="3" s="1"/>
  <c r="C47" i="3" s="1"/>
  <c r="T32" i="1"/>
  <c r="B37" i="3" s="1"/>
  <c r="C37" i="3" s="1"/>
  <c r="T3" i="1"/>
  <c r="B8" i="3" s="1"/>
  <c r="C8" i="3" s="1"/>
  <c r="T11" i="1"/>
  <c r="B16" i="3" s="1"/>
  <c r="C16" i="3" s="1"/>
  <c r="T19" i="1"/>
  <c r="B24" i="3" s="1"/>
  <c r="C24" i="3" s="1"/>
  <c r="T27" i="1"/>
  <c r="B32" i="3" s="1"/>
  <c r="C32" i="3" s="1"/>
  <c r="T35" i="1"/>
  <c r="B40" i="3" s="1"/>
  <c r="C40" i="3" s="1"/>
  <c r="T43" i="1"/>
  <c r="B48" i="3" s="1"/>
  <c r="C48" i="3" s="1"/>
  <c r="T16" i="1"/>
  <c r="B21" i="3" s="1"/>
  <c r="C21" i="3" s="1"/>
  <c r="T4" i="1"/>
  <c r="B9" i="3" s="1"/>
  <c r="C9" i="3" s="1"/>
  <c r="T12" i="1"/>
  <c r="B17" i="3" s="1"/>
  <c r="C17" i="3" s="1"/>
  <c r="T20" i="1"/>
  <c r="B25" i="3" s="1"/>
  <c r="C25" i="3" s="1"/>
  <c r="T28" i="1"/>
  <c r="B33" i="3" s="1"/>
  <c r="C33" i="3" s="1"/>
  <c r="T36" i="1"/>
  <c r="B41" i="3" s="1"/>
  <c r="C41" i="3" s="1"/>
  <c r="T44" i="1"/>
  <c r="B49" i="3" s="1"/>
  <c r="C49" i="3" s="1"/>
  <c r="T5" i="1"/>
  <c r="B10" i="3" s="1"/>
  <c r="C10" i="3" s="1"/>
  <c r="T13" i="1"/>
  <c r="B18" i="3" s="1"/>
  <c r="C18" i="3" s="1"/>
  <c r="T21" i="1"/>
  <c r="B26" i="3" s="1"/>
  <c r="C26" i="3" s="1"/>
  <c r="T29" i="1"/>
  <c r="B34" i="3" s="1"/>
  <c r="C34" i="3" s="1"/>
  <c r="T37" i="1"/>
  <c r="B42" i="3" s="1"/>
  <c r="C42" i="3" s="1"/>
  <c r="T45" i="1"/>
  <c r="B50" i="3" s="1"/>
  <c r="C50" i="3" s="1"/>
  <c r="T6" i="1"/>
  <c r="B11" i="3" s="1"/>
  <c r="C11" i="3" s="1"/>
  <c r="T14" i="1"/>
  <c r="B19" i="3" s="1"/>
  <c r="C19" i="3" s="1"/>
  <c r="T22" i="1"/>
  <c r="B27" i="3" s="1"/>
  <c r="C27" i="3" s="1"/>
  <c r="T30" i="1"/>
  <c r="B35" i="3" s="1"/>
  <c r="C35" i="3" s="1"/>
  <c r="T38" i="1"/>
  <c r="B43" i="3" s="1"/>
  <c r="C43" i="3" s="1"/>
  <c r="T46" i="1"/>
  <c r="B51" i="3" s="1"/>
  <c r="C51" i="3" s="1"/>
  <c r="T24" i="1"/>
  <c r="B29" i="3" s="1"/>
  <c r="C29" i="3" s="1"/>
  <c r="T7" i="1"/>
  <c r="B12" i="3" s="1"/>
  <c r="C12" i="3" s="1"/>
  <c r="T15" i="1"/>
  <c r="B20" i="3" s="1"/>
  <c r="C20" i="3" s="1"/>
  <c r="T23" i="1"/>
  <c r="B28" i="3" s="1"/>
  <c r="C28" i="3" s="1"/>
  <c r="T31" i="1"/>
  <c r="B36" i="3" s="1"/>
  <c r="C36" i="3" s="1"/>
  <c r="T39" i="1"/>
  <c r="B44" i="3" s="1"/>
  <c r="C44" i="3" s="1"/>
  <c r="T40" i="1"/>
  <c r="B45" i="3" s="1"/>
  <c r="C45" i="3" s="1"/>
  <c r="T8" i="1"/>
  <c r="B13" i="3" s="1"/>
  <c r="C13" i="3" s="1"/>
  <c r="T9" i="1"/>
  <c r="B14" i="3" s="1"/>
  <c r="C14" i="3" s="1"/>
  <c r="T17" i="1"/>
  <c r="B22" i="3" s="1"/>
  <c r="C22" i="3" s="1"/>
  <c r="T25" i="1"/>
  <c r="B30" i="3" s="1"/>
  <c r="C30" i="3" s="1"/>
  <c r="T33" i="1"/>
  <c r="B38" i="3" s="1"/>
  <c r="C38" i="3" s="1"/>
  <c r="T41" i="1"/>
  <c r="B46" i="3" s="1"/>
  <c r="C46" i="3" s="1"/>
  <c r="Z7" i="1"/>
  <c r="Q2" i="1"/>
  <c r="Q3" i="1"/>
  <c r="C4" i="2" s="1"/>
  <c r="B4" i="2" s="1"/>
  <c r="Q4" i="1"/>
  <c r="C5" i="2" s="1"/>
  <c r="B5" i="2" s="1"/>
  <c r="Q5" i="1"/>
  <c r="C6" i="2" s="1"/>
  <c r="B6" i="2" s="1"/>
  <c r="Q6" i="1"/>
  <c r="C7" i="2" s="1"/>
  <c r="B7" i="2" s="1"/>
  <c r="Q7" i="1"/>
  <c r="Q8" i="1"/>
  <c r="C9" i="2" s="1"/>
  <c r="B9" i="2" s="1"/>
  <c r="Q9" i="1"/>
  <c r="C10" i="2" s="1"/>
  <c r="B10" i="2" s="1"/>
  <c r="Q10" i="1"/>
  <c r="C11" i="2" s="1"/>
  <c r="B11" i="2" s="1"/>
  <c r="Q11" i="1"/>
  <c r="C12" i="2" s="1"/>
  <c r="B12" i="2" s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P2" i="1"/>
  <c r="P3" i="1"/>
  <c r="F4" i="2" s="1"/>
  <c r="E4" i="2" s="1"/>
  <c r="P4" i="1"/>
  <c r="F5" i="2" s="1"/>
  <c r="E5" i="2" s="1"/>
  <c r="P5" i="1"/>
  <c r="F6" i="2" s="1"/>
  <c r="E6" i="2" s="1"/>
  <c r="P6" i="1"/>
  <c r="F7" i="2" s="1"/>
  <c r="E7" i="2" s="1"/>
  <c r="P7" i="1"/>
  <c r="F8" i="2" s="1"/>
  <c r="E8" i="2" s="1"/>
  <c r="P8" i="1"/>
  <c r="F9" i="2" s="1"/>
  <c r="E9" i="2" s="1"/>
  <c r="P9" i="1"/>
  <c r="F10" i="2" s="1"/>
  <c r="E10" i="2" s="1"/>
  <c r="P10" i="1"/>
  <c r="F11" i="2" s="1"/>
  <c r="E11" i="2" s="1"/>
  <c r="P11" i="1"/>
  <c r="F12" i="2" s="1"/>
  <c r="E12" i="2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H7" i="3" l="1"/>
  <c r="B7" i="3"/>
  <c r="C7" i="3" s="1"/>
  <c r="Z11" i="1"/>
  <c r="F3" i="2"/>
  <c r="E3" i="2" s="1"/>
  <c r="Z9" i="1"/>
  <c r="Z8" i="1"/>
  <c r="Z10" i="1"/>
  <c r="C8" i="2"/>
  <c r="B8" i="2" s="1"/>
  <c r="Z12" i="1"/>
  <c r="C3" i="2"/>
  <c r="B3" i="2" s="1"/>
</calcChain>
</file>

<file path=xl/sharedStrings.xml><?xml version="1.0" encoding="utf-8"?>
<sst xmlns="http://schemas.openxmlformats.org/spreadsheetml/2006/main" count="45" uniqueCount="41">
  <si>
    <t>Year</t>
  </si>
  <si>
    <t>Total Tornadoes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</si>
  <si>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</si>
  <si>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</si>
  <si>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</si>
  <si>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</si>
  <si>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</si>
  <si>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</si>
  <si>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</si>
  <si>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</si>
  <si>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</si>
  <si>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</si>
  <si>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</si>
  <si>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</si>
  <si>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Index</t>
  </si>
  <si>
    <t>Asc</t>
  </si>
  <si>
    <t>Des</t>
  </si>
  <si>
    <t>Median</t>
  </si>
  <si>
    <t>Min</t>
  </si>
  <si>
    <t>Max</t>
  </si>
  <si>
    <t>Average</t>
  </si>
  <si>
    <t>CoV</t>
  </si>
  <si>
    <t>StD</t>
  </si>
  <si>
    <t>Top 10 Tonado Years</t>
  </si>
  <si>
    <t>Bottom 10 Tornado Years</t>
  </si>
  <si>
    <t>Column1</t>
  </si>
  <si>
    <t>Column2</t>
  </si>
  <si>
    <t>Column3</t>
  </si>
  <si>
    <t>Column4</t>
  </si>
  <si>
    <t>Begin Year</t>
  </si>
  <si>
    <t>End Year</t>
  </si>
  <si>
    <t>Year Filtered</t>
  </si>
  <si>
    <t>Year Filtered Returned</t>
  </si>
  <si>
    <t>Years Filtered Returned Modified</t>
  </si>
  <si>
    <t>Total Tornadoes Filterd</t>
  </si>
  <si>
    <t>Totals per Quarter</t>
  </si>
  <si>
    <t>Q1</t>
  </si>
  <si>
    <t>Q2</t>
  </si>
  <si>
    <t>Q3</t>
  </si>
  <si>
    <t>Q4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</si>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</sst>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2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2" borderId="4" xfId="0" applyFill="1" applyBorder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60000"/>
      <color rgb="FFFF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ta" displayName="Data" ref="A1:U46" totalsRowShown="0">
  <autoFilter ref="A1:U46"/>
  <tableColumns count="21">
    <tableColumn id="1" name="Index"/>
    <tableColumn id="2" name="Year"/>
    <tableColumn id="3" name="Total Tornadoes"/>
    <tableColumn id="4" name="Jan"/>
    <tableColumn id="5" name="Feb"/>
    <tableColumn id="6" name="Mar"/>
    <tableColumn id="7" name="Apr"/>
    <tableColumn id="8" name="May"/>
    <tableColumn id="9" name="June"/>
    <tableColumn id="10" name="July"/>
    <tableColumn id="11" name="Aug"/>
    <tableColumn id="12" name="Sept"/>
    <tableColumn id="13" name="Oct"/>
    <tableColumn id="14" name="Nov"/>
    <tableColumn id="15" name="Dec"/>
    <tableColumn id="16" name="Asc" dataDxfId="14">
      <calculatedColumnFormula>SMALL(Data[Total Tornadoes],Data[[#This Row],[Index]])</calculatedColumnFormula>
    </tableColumn>
    <tableColumn id="17" name="Des" dataDxfId="13">
      <calculatedColumnFormula>LARGE(Data[Total Tornadoes],Data[[#This Row],[Index]])</calculatedColumnFormula>
    </tableColumn>
    <tableColumn id="18" name="Year Filtered" dataDxfId="12">
      <calculatedColumnFormula>AND(Data[[#This Row],[Year]]&gt;=DashBoardBEGyr,Data[[#This Row],[Year]]&lt;=DashBoardENDyr)</calculatedColumnFormula>
    </tableColumn>
    <tableColumn id="19" name="Year Filtered Returned" dataDxfId="11">
      <calculatedColumnFormula>Data[[#This Row],[Year]]*Data[[#This Row],[Year Filtered]]</calculatedColumnFormula>
    </tableColumn>
    <tableColumn id="20" name="Years Filtered Returned Modified" dataDxfId="10">
      <calculatedColumnFormula>LARGE(Data[Year Filtered Returned],Data[[#This Row],[Index]])</calculatedColumnFormula>
    </tableColumn>
    <tableColumn id="21" name="Total Tornadoes Filterd" dataDxfId="9">
      <calculatedColumnFormula>Data[[#This Row],[Year Filtered]]*Data[[#This Row],[Total Tornadoes]]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F12" totalsRowShown="0" headerRowDxfId="7" dataDxfId="6">
  <autoFilter ref="A2:F12"/>
  <tableColumns count="6">
    <tableColumn id="1" name="Top 10 Tonado Years" dataDxfId="5"/>
    <tableColumn id="2" name="Column1" dataDxfId="4">
      <calculatedColumnFormula>INDEX(Data[Year],(MATCH(C3,Data[Total Tornadoes],0)))</calculatedColumnFormula>
    </tableColumn>
    <tableColumn id="3" name="Column2" dataDxfId="3">
      <calculatedColumnFormula>INDEX(Data[Des],A3)</calculatedColumnFormula>
    </tableColumn>
    <tableColumn id="4" name="Bottom 10 Tornado Years" dataDxfId="2"/>
    <tableColumn id="5" name="Column3" dataDxfId="1">
      <calculatedColumnFormula>INDEX(Data[Year],(MATCH(F3,Data[Total Tornadoes],0)))</calculatedColumnFormula>
    </tableColumn>
    <tableColumn id="6" name="Column4" dataDxfId="0">
      <calculatedColumnFormula>INDEX(Data[Asc],A3)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A28" workbookViewId="0">
      <selection activeCell="U3" sqref="U3"/>
    </sheetView>
  </sheetViews>
  <sheetFormatPr defaultRowHeight="15" x14ac:dyDescent="0.25"/>
  <cols>
    <col min="1" max="1" width="8.28515625" bestFit="1" customWidth="1"/>
    <col min="2" max="2" width="7.28515625" bestFit="1" customWidth="1"/>
    <col min="3" max="3" width="17.5703125" bestFit="1" customWidth="1"/>
    <col min="4" max="4" width="6.140625" bestFit="1" customWidth="1"/>
    <col min="5" max="5" width="6.5703125" bestFit="1" customWidth="1"/>
    <col min="6" max="6" width="6.85546875" bestFit="1" customWidth="1"/>
    <col min="7" max="7" width="6.42578125" bestFit="1" customWidth="1"/>
    <col min="8" max="8" width="7.140625" bestFit="1" customWidth="1"/>
    <col min="9" max="9" width="7.42578125" bestFit="1" customWidth="1"/>
    <col min="10" max="11" width="6.7109375" bestFit="1" customWidth="1"/>
    <col min="12" max="12" width="7.28515625" bestFit="1" customWidth="1"/>
    <col min="13" max="13" width="6.28515625" bestFit="1" customWidth="1"/>
    <col min="14" max="14" width="6.85546875" bestFit="1" customWidth="1"/>
    <col min="15" max="15" width="6.5703125" bestFit="1" customWidth="1"/>
    <col min="16" max="16" width="6.28515625" bestFit="1" customWidth="1"/>
    <col min="17" max="17" width="6.5703125" bestFit="1" customWidth="1"/>
    <col min="18" max="18" width="14.7109375" bestFit="1" customWidth="1"/>
    <col min="19" max="19" width="23.85546875" bestFit="1" customWidth="1"/>
    <col min="20" max="20" width="33.7109375" bestFit="1" customWidth="1"/>
    <col min="21" max="22" width="33.7109375" customWidth="1"/>
  </cols>
  <sheetData>
    <row r="1" spans="1:26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31</v>
      </c>
      <c r="S1" t="s">
        <v>32</v>
      </c>
      <c r="T1" t="s">
        <v>33</v>
      </c>
      <c r="U1" t="s">
        <v>34</v>
      </c>
    </row>
    <row r="2" spans="1:26" x14ac:dyDescent="0.25">
      <c r="A2">
        <v>1</v>
      </c>
      <c r="B2">
        <v>1950</v>
      </c>
      <c r="C2">
        <v>201</v>
      </c>
      <c r="D2">
        <v>7</v>
      </c>
      <c r="E2">
        <v>20</v>
      </c>
      <c r="F2">
        <v>21</v>
      </c>
      <c r="G2">
        <v>15</v>
      </c>
      <c r="H2">
        <v>61</v>
      </c>
      <c r="I2">
        <v>28</v>
      </c>
      <c r="J2">
        <v>23</v>
      </c>
      <c r="K2">
        <v>13</v>
      </c>
      <c r="L2">
        <v>3</v>
      </c>
      <c r="M2">
        <v>2</v>
      </c>
      <c r="N2">
        <v>4</v>
      </c>
      <c r="O2">
        <v>4</v>
      </c>
      <c r="P2">
        <f>SMALL(Data[Total Tornadoes],Data[[#This Row],[Index]])</f>
        <v>201</v>
      </c>
      <c r="Q2">
        <f>LARGE(Data[Total Tornadoes],Data[[#This Row],[Index]])</f>
        <v>1297</v>
      </c>
      <c r="R2" t="b">
        <f>AND(Data[[#This Row],[Year]]&gt;=DashBoardBEGyr,Data[[#This Row],[Year]]&lt;=DashBoardENDyr)</f>
        <v>0</v>
      </c>
      <c r="S2" s="2">
        <f>Data[[#This Row],[Year]]*Data[[#This Row],[Year Filtered]]</f>
        <v>0</v>
      </c>
      <c r="T2" s="2">
        <f>LARGE(Data[Year Filtered Returned],Data[[#This Row],[Index]])</f>
        <v>1994</v>
      </c>
      <c r="U2" s="2">
        <f>Data[[#This Row],[Year Filtered]]*Data[[#This Row],[Total Tornadoes]]</f>
        <v>0</v>
      </c>
      <c r="V2" s="2"/>
      <c r="W2" s="2"/>
    </row>
    <row r="3" spans="1:26" x14ac:dyDescent="0.25">
      <c r="A3">
        <v>2</v>
      </c>
      <c r="B3">
        <v>1951</v>
      </c>
      <c r="C3">
        <v>260</v>
      </c>
      <c r="D3">
        <v>2</v>
      </c>
      <c r="E3">
        <v>10</v>
      </c>
      <c r="F3">
        <v>6</v>
      </c>
      <c r="G3">
        <v>26</v>
      </c>
      <c r="H3">
        <v>57</v>
      </c>
      <c r="I3">
        <v>76</v>
      </c>
      <c r="J3">
        <v>23</v>
      </c>
      <c r="K3">
        <v>27</v>
      </c>
      <c r="L3">
        <v>9</v>
      </c>
      <c r="M3">
        <v>2</v>
      </c>
      <c r="N3">
        <v>12</v>
      </c>
      <c r="O3">
        <v>10</v>
      </c>
      <c r="P3">
        <f>SMALL(Data[Total Tornadoes],Data[[#This Row],[Index]])</f>
        <v>240</v>
      </c>
      <c r="Q3">
        <f>LARGE(Data[Total Tornadoes],Data[[#This Row],[Index]])</f>
        <v>1173</v>
      </c>
      <c r="R3" t="b">
        <f>AND(Data[[#This Row],[Year]]&gt;=DashBoardBEGyr,Data[[#This Row],[Year]]&lt;=DashBoardENDyr)</f>
        <v>0</v>
      </c>
      <c r="S3" s="2">
        <f>Data[[#This Row],[Year]]*Data[[#This Row],[Year Filtered]]</f>
        <v>0</v>
      </c>
      <c r="T3" s="2">
        <f>LARGE(Data[Year Filtered Returned],Data[[#This Row],[Index]])</f>
        <v>1993</v>
      </c>
      <c r="U3" s="2">
        <f>Data[[#This Row],[Year Filtered]]*Data[[#This Row],[Total Tornadoes]]</f>
        <v>0</v>
      </c>
      <c r="V3" s="2"/>
      <c r="W3" s="2"/>
    </row>
    <row r="4" spans="1:26" x14ac:dyDescent="0.25">
      <c r="A4">
        <v>3</v>
      </c>
      <c r="B4">
        <v>1952</v>
      </c>
      <c r="C4">
        <v>240</v>
      </c>
      <c r="D4">
        <v>12</v>
      </c>
      <c r="E4">
        <v>27</v>
      </c>
      <c r="F4">
        <v>43</v>
      </c>
      <c r="G4">
        <v>37</v>
      </c>
      <c r="H4">
        <v>34</v>
      </c>
      <c r="I4">
        <v>34</v>
      </c>
      <c r="J4">
        <v>27</v>
      </c>
      <c r="K4">
        <v>16</v>
      </c>
      <c r="L4">
        <v>1</v>
      </c>
      <c r="M4">
        <v>0</v>
      </c>
      <c r="N4">
        <v>6</v>
      </c>
      <c r="O4">
        <v>3</v>
      </c>
      <c r="P4">
        <f>SMALL(Data[Total Tornadoes],Data[[#This Row],[Index]])</f>
        <v>260</v>
      </c>
      <c r="Q4">
        <f>LARGE(Data[Total Tornadoes],Data[[#This Row],[Index]])</f>
        <v>1133</v>
      </c>
      <c r="R4" t="b">
        <f>AND(Data[[#This Row],[Year]]&gt;=DashBoardBEGyr,Data[[#This Row],[Year]]&lt;=DashBoardENDyr)</f>
        <v>0</v>
      </c>
      <c r="S4" s="2">
        <f>Data[[#This Row],[Year]]*Data[[#This Row],[Year Filtered]]</f>
        <v>0</v>
      </c>
      <c r="T4" s="2">
        <f>LARGE(Data[Year Filtered Returned],Data[[#This Row],[Index]])</f>
        <v>1992</v>
      </c>
      <c r="U4" s="2">
        <f>Data[[#This Row],[Year Filtered]]*Data[[#This Row],[Total Tornadoes]]</f>
        <v>0</v>
      </c>
      <c r="V4" s="2"/>
      <c r="W4" s="2"/>
    </row>
    <row r="5" spans="1:26" x14ac:dyDescent="0.25">
      <c r="A5">
        <v>4</v>
      </c>
      <c r="B5">
        <v>1953</v>
      </c>
      <c r="C5">
        <v>422</v>
      </c>
      <c r="D5">
        <v>14</v>
      </c>
      <c r="E5">
        <v>16</v>
      </c>
      <c r="F5">
        <v>40</v>
      </c>
      <c r="G5">
        <v>47</v>
      </c>
      <c r="H5">
        <v>94</v>
      </c>
      <c r="I5">
        <v>111</v>
      </c>
      <c r="J5">
        <v>32</v>
      </c>
      <c r="K5">
        <v>24</v>
      </c>
      <c r="L5">
        <v>5</v>
      </c>
      <c r="M5">
        <v>6</v>
      </c>
      <c r="N5">
        <v>12</v>
      </c>
      <c r="O5">
        <v>21</v>
      </c>
      <c r="P5">
        <f>SMALL(Data[Total Tornadoes],Data[[#This Row],[Index]])</f>
        <v>422</v>
      </c>
      <c r="Q5">
        <f>LARGE(Data[Total Tornadoes],Data[[#This Row],[Index]])</f>
        <v>1132</v>
      </c>
      <c r="R5" t="b">
        <f>AND(Data[[#This Row],[Year]]&gt;=DashBoardBEGyr,Data[[#This Row],[Year]]&lt;=DashBoardENDyr)</f>
        <v>0</v>
      </c>
      <c r="S5" s="2">
        <f>Data[[#This Row],[Year]]*Data[[#This Row],[Year Filtered]]</f>
        <v>0</v>
      </c>
      <c r="T5" s="2">
        <f>LARGE(Data[Year Filtered Returned],Data[[#This Row],[Index]])</f>
        <v>1991</v>
      </c>
      <c r="U5" s="2">
        <f>Data[[#This Row],[Year Filtered]]*Data[[#This Row],[Total Tornadoes]]</f>
        <v>0</v>
      </c>
      <c r="V5" s="2"/>
      <c r="W5" s="2"/>
      <c r="X5" s="2"/>
    </row>
    <row r="6" spans="1:26" x14ac:dyDescent="0.25">
      <c r="A6">
        <v>5</v>
      </c>
      <c r="B6">
        <v>1954</v>
      </c>
      <c r="C6">
        <v>550</v>
      </c>
      <c r="D6">
        <v>2</v>
      </c>
      <c r="E6">
        <v>17</v>
      </c>
      <c r="F6">
        <v>62</v>
      </c>
      <c r="G6">
        <v>113</v>
      </c>
      <c r="H6">
        <v>101</v>
      </c>
      <c r="I6">
        <v>107</v>
      </c>
      <c r="J6">
        <v>45</v>
      </c>
      <c r="K6">
        <v>49</v>
      </c>
      <c r="L6">
        <v>21</v>
      </c>
      <c r="M6">
        <v>14</v>
      </c>
      <c r="N6">
        <v>2</v>
      </c>
      <c r="O6">
        <v>17</v>
      </c>
      <c r="P6">
        <f>SMALL(Data[Total Tornadoes],Data[[#This Row],[Index]])</f>
        <v>463</v>
      </c>
      <c r="Q6">
        <f>LARGE(Data[Total Tornadoes],Data[[#This Row],[Index]])</f>
        <v>1102</v>
      </c>
      <c r="R6" t="b">
        <f>AND(Data[[#This Row],[Year]]&gt;=DashBoardBEGyr,Data[[#This Row],[Year]]&lt;=DashBoardENDyr)</f>
        <v>0</v>
      </c>
      <c r="S6" s="2">
        <f>Data[[#This Row],[Year]]*Data[[#This Row],[Year Filtered]]</f>
        <v>0</v>
      </c>
      <c r="T6" s="2">
        <f>LARGE(Data[Year Filtered Returned],Data[[#This Row],[Index]])</f>
        <v>1990</v>
      </c>
      <c r="U6" s="2">
        <f>Data[[#This Row],[Year Filtered]]*Data[[#This Row],[Total Tornadoes]]</f>
        <v>0</v>
      </c>
      <c r="V6" s="2"/>
      <c r="W6" s="2"/>
    </row>
    <row r="7" spans="1:26" x14ac:dyDescent="0.25">
      <c r="A7">
        <v>6</v>
      </c>
      <c r="B7">
        <v>1955</v>
      </c>
      <c r="C7">
        <v>593</v>
      </c>
      <c r="D7">
        <v>3</v>
      </c>
      <c r="E7">
        <v>4</v>
      </c>
      <c r="F7">
        <v>43</v>
      </c>
      <c r="G7">
        <v>99</v>
      </c>
      <c r="H7">
        <v>148</v>
      </c>
      <c r="I7">
        <v>153</v>
      </c>
      <c r="J7">
        <v>49</v>
      </c>
      <c r="K7">
        <v>33</v>
      </c>
      <c r="L7">
        <v>15</v>
      </c>
      <c r="M7">
        <v>23</v>
      </c>
      <c r="N7">
        <v>20</v>
      </c>
      <c r="O7">
        <v>3</v>
      </c>
      <c r="P7">
        <f>SMALL(Data[Total Tornadoes],Data[[#This Row],[Index]])</f>
        <v>504</v>
      </c>
      <c r="Q7">
        <f>LARGE(Data[Total Tornadoes],Data[[#This Row],[Index]])</f>
        <v>1082</v>
      </c>
      <c r="R7" t="b">
        <f>AND(Data[[#This Row],[Year]]&gt;=DashBoardBEGyr,Data[[#This Row],[Year]]&lt;=DashBoardENDyr)</f>
        <v>0</v>
      </c>
      <c r="S7" s="2">
        <f>Data[[#This Row],[Year]]*Data[[#This Row],[Year Filtered]]</f>
        <v>0</v>
      </c>
      <c r="T7" s="2">
        <f>LARGE(Data[Year Filtered Returned],Data[[#This Row],[Index]])</f>
        <v>1989</v>
      </c>
      <c r="U7" s="2">
        <f>Data[[#This Row],[Year Filtered]]*Data[[#This Row],[Total Tornadoes]]</f>
        <v>0</v>
      </c>
      <c r="V7" s="2"/>
      <c r="W7" s="2"/>
      <c r="Y7" t="s">
        <v>17</v>
      </c>
      <c r="Z7">
        <f>MEDIAN(Data[Total Tornadoes])</f>
        <v>765</v>
      </c>
    </row>
    <row r="8" spans="1:26" x14ac:dyDescent="0.25">
      <c r="A8">
        <v>7</v>
      </c>
      <c r="B8">
        <v>1956</v>
      </c>
      <c r="C8">
        <v>504</v>
      </c>
      <c r="D8">
        <v>2</v>
      </c>
      <c r="E8">
        <v>47</v>
      </c>
      <c r="F8">
        <v>31</v>
      </c>
      <c r="G8">
        <v>85</v>
      </c>
      <c r="H8">
        <v>79</v>
      </c>
      <c r="I8">
        <v>65</v>
      </c>
      <c r="J8">
        <v>92</v>
      </c>
      <c r="K8">
        <v>42</v>
      </c>
      <c r="L8">
        <v>16</v>
      </c>
      <c r="M8">
        <v>29</v>
      </c>
      <c r="N8">
        <v>7</v>
      </c>
      <c r="O8">
        <v>9</v>
      </c>
      <c r="P8">
        <f>SMALL(Data[Total Tornadoes],Data[[#This Row],[Index]])</f>
        <v>550</v>
      </c>
      <c r="Q8">
        <f>LARGE(Data[Total Tornadoes],Data[[#This Row],[Index]])</f>
        <v>1047</v>
      </c>
      <c r="R8" t="b">
        <f>AND(Data[[#This Row],[Year]]&gt;=DashBoardBEGyr,Data[[#This Row],[Year]]&lt;=DashBoardENDyr)</f>
        <v>1</v>
      </c>
      <c r="S8" s="2">
        <f>Data[[#This Row],[Year]]*Data[[#This Row],[Year Filtered]]</f>
        <v>1956</v>
      </c>
      <c r="T8" s="2">
        <f>LARGE(Data[Year Filtered Returned],Data[[#This Row],[Index]])</f>
        <v>1988</v>
      </c>
      <c r="U8" s="2">
        <f>Data[[#This Row],[Year Filtered]]*Data[[#This Row],[Total Tornadoes]]</f>
        <v>504</v>
      </c>
      <c r="V8" s="2"/>
      <c r="W8" s="2"/>
      <c r="Y8" t="s">
        <v>18</v>
      </c>
      <c r="Z8">
        <f>MIN(Data[Des])</f>
        <v>201</v>
      </c>
    </row>
    <row r="9" spans="1:26" x14ac:dyDescent="0.25">
      <c r="A9">
        <v>8</v>
      </c>
      <c r="B9">
        <v>1957</v>
      </c>
      <c r="C9">
        <v>858</v>
      </c>
      <c r="D9">
        <v>17</v>
      </c>
      <c r="E9">
        <v>5</v>
      </c>
      <c r="F9">
        <v>38</v>
      </c>
      <c r="G9">
        <v>216</v>
      </c>
      <c r="H9">
        <v>228</v>
      </c>
      <c r="I9">
        <v>147</v>
      </c>
      <c r="J9">
        <v>55</v>
      </c>
      <c r="K9">
        <v>20</v>
      </c>
      <c r="L9">
        <v>17</v>
      </c>
      <c r="M9">
        <v>18</v>
      </c>
      <c r="N9">
        <v>59</v>
      </c>
      <c r="O9">
        <v>38</v>
      </c>
      <c r="P9">
        <f>SMALL(Data[Total Tornadoes],Data[[#This Row],[Index]])</f>
        <v>564</v>
      </c>
      <c r="Q9">
        <f>LARGE(Data[Total Tornadoes],Data[[#This Row],[Index]])</f>
        <v>945</v>
      </c>
      <c r="R9" t="b">
        <f>AND(Data[[#This Row],[Year]]&gt;=DashBoardBEGyr,Data[[#This Row],[Year]]&lt;=DashBoardENDyr)</f>
        <v>1</v>
      </c>
      <c r="S9" s="2">
        <f>Data[[#This Row],[Year]]*Data[[#This Row],[Year Filtered]]</f>
        <v>1957</v>
      </c>
      <c r="T9" s="2">
        <f>LARGE(Data[Year Filtered Returned],Data[[#This Row],[Index]])</f>
        <v>1987</v>
      </c>
      <c r="U9" s="2">
        <f>Data[[#This Row],[Year Filtered]]*Data[[#This Row],[Total Tornadoes]]</f>
        <v>858</v>
      </c>
      <c r="V9" s="2"/>
      <c r="W9" s="2"/>
      <c r="Y9" t="s">
        <v>19</v>
      </c>
      <c r="Z9">
        <f>MAX(Data[Des])</f>
        <v>1297</v>
      </c>
    </row>
    <row r="10" spans="1:26" x14ac:dyDescent="0.25">
      <c r="A10">
        <v>9</v>
      </c>
      <c r="B10">
        <v>1958</v>
      </c>
      <c r="C10">
        <v>564</v>
      </c>
      <c r="D10">
        <v>11</v>
      </c>
      <c r="E10">
        <v>20</v>
      </c>
      <c r="F10">
        <v>15</v>
      </c>
      <c r="G10">
        <v>76</v>
      </c>
      <c r="H10">
        <v>68</v>
      </c>
      <c r="I10">
        <v>128</v>
      </c>
      <c r="J10">
        <v>121</v>
      </c>
      <c r="K10">
        <v>46</v>
      </c>
      <c r="L10">
        <v>24</v>
      </c>
      <c r="M10">
        <v>9</v>
      </c>
      <c r="N10">
        <v>45</v>
      </c>
      <c r="O10">
        <v>1</v>
      </c>
      <c r="P10">
        <f>SMALL(Data[Total Tornadoes],Data[[#This Row],[Index]])</f>
        <v>585</v>
      </c>
      <c r="Q10">
        <f>LARGE(Data[Total Tornadoes],Data[[#This Row],[Index]])</f>
        <v>931</v>
      </c>
      <c r="R10" t="b">
        <f>AND(Data[[#This Row],[Year]]&gt;=DashBoardBEGyr,Data[[#This Row],[Year]]&lt;=DashBoardENDyr)</f>
        <v>1</v>
      </c>
      <c r="S10" s="2">
        <f>Data[[#This Row],[Year]]*Data[[#This Row],[Year Filtered]]</f>
        <v>1958</v>
      </c>
      <c r="T10" s="2">
        <f>LARGE(Data[Year Filtered Returned],Data[[#This Row],[Index]])</f>
        <v>1986</v>
      </c>
      <c r="U10" s="2">
        <f>Data[[#This Row],[Year Filtered]]*Data[[#This Row],[Total Tornadoes]]</f>
        <v>564</v>
      </c>
      <c r="V10" s="2"/>
      <c r="W10" s="2"/>
      <c r="Y10" t="s">
        <v>20</v>
      </c>
      <c r="Z10">
        <f>AVERAGE(Data[Des])</f>
        <v>760.04444444444448</v>
      </c>
    </row>
    <row r="11" spans="1:26" x14ac:dyDescent="0.25">
      <c r="A11">
        <v>10</v>
      </c>
      <c r="B11">
        <v>1959</v>
      </c>
      <c r="C11">
        <v>604</v>
      </c>
      <c r="D11">
        <v>16</v>
      </c>
      <c r="E11">
        <v>20</v>
      </c>
      <c r="F11">
        <v>43</v>
      </c>
      <c r="G11">
        <v>30</v>
      </c>
      <c r="H11">
        <v>226</v>
      </c>
      <c r="I11">
        <v>73</v>
      </c>
      <c r="J11">
        <v>63</v>
      </c>
      <c r="K11">
        <v>38</v>
      </c>
      <c r="L11">
        <v>58</v>
      </c>
      <c r="M11">
        <v>24</v>
      </c>
      <c r="N11">
        <v>11</v>
      </c>
      <c r="O11">
        <v>2</v>
      </c>
      <c r="P11">
        <f>SMALL(Data[Total Tornadoes],Data[[#This Row],[Index]])</f>
        <v>593</v>
      </c>
      <c r="Q11">
        <f>LARGE(Data[Total Tornadoes],Data[[#This Row],[Index]])</f>
        <v>926</v>
      </c>
      <c r="R11" t="b">
        <f>AND(Data[[#This Row],[Year]]&gt;=DashBoardBEGyr,Data[[#This Row],[Year]]&lt;=DashBoardENDyr)</f>
        <v>1</v>
      </c>
      <c r="S11" s="2">
        <f>Data[[#This Row],[Year]]*Data[[#This Row],[Year Filtered]]</f>
        <v>1959</v>
      </c>
      <c r="T11" s="2">
        <f>LARGE(Data[Year Filtered Returned],Data[[#This Row],[Index]])</f>
        <v>1985</v>
      </c>
      <c r="U11" s="2">
        <f>Data[[#This Row],[Year Filtered]]*Data[[#This Row],[Total Tornadoes]]</f>
        <v>604</v>
      </c>
      <c r="V11" s="2"/>
      <c r="W11" s="2"/>
      <c r="Y11" t="s">
        <v>21</v>
      </c>
      <c r="Z11">
        <f>_xlfn.COVARIANCE.P(Data[Asc],Data[Des])</f>
        <v>-57598.557530864193</v>
      </c>
    </row>
    <row r="12" spans="1:26" x14ac:dyDescent="0.25">
      <c r="A12">
        <v>11</v>
      </c>
      <c r="B12">
        <v>1960</v>
      </c>
      <c r="C12">
        <v>616</v>
      </c>
      <c r="D12">
        <v>9</v>
      </c>
      <c r="E12">
        <v>28</v>
      </c>
      <c r="F12">
        <v>28</v>
      </c>
      <c r="G12">
        <v>70</v>
      </c>
      <c r="H12">
        <v>201</v>
      </c>
      <c r="I12">
        <v>125</v>
      </c>
      <c r="J12">
        <v>42</v>
      </c>
      <c r="K12">
        <v>48</v>
      </c>
      <c r="L12">
        <v>21</v>
      </c>
      <c r="M12">
        <v>18</v>
      </c>
      <c r="N12">
        <v>25</v>
      </c>
      <c r="O12">
        <v>1</v>
      </c>
      <c r="P12">
        <f>SMALL(Data[Total Tornadoes],Data[[#This Row],[Index]])</f>
        <v>604</v>
      </c>
      <c r="Q12">
        <f>LARGE(Data[Total Tornadoes],Data[[#This Row],[Index]])</f>
        <v>919</v>
      </c>
      <c r="R12" t="b">
        <f>AND(Data[[#This Row],[Year]]&gt;=DashBoardBEGyr,Data[[#This Row],[Year]]&lt;=DashBoardENDyr)</f>
        <v>1</v>
      </c>
      <c r="S12" s="2">
        <f>Data[[#This Row],[Year]]*Data[[#This Row],[Year Filtered]]</f>
        <v>1960</v>
      </c>
      <c r="T12" s="2">
        <f>LARGE(Data[Year Filtered Returned],Data[[#This Row],[Index]])</f>
        <v>1984</v>
      </c>
      <c r="U12" s="2">
        <f>Data[[#This Row],[Year Filtered]]*Data[[#This Row],[Total Tornadoes]]</f>
        <v>616</v>
      </c>
      <c r="V12" s="2"/>
      <c r="W12" s="2"/>
      <c r="Y12" t="s">
        <v>22</v>
      </c>
      <c r="Z12">
        <f>_xlfn.STDEV.P(Data[Des])</f>
        <v>242.05159739706147</v>
      </c>
    </row>
    <row r="13" spans="1:26" x14ac:dyDescent="0.25">
      <c r="A13">
        <v>12</v>
      </c>
      <c r="B13">
        <v>1961</v>
      </c>
      <c r="C13">
        <v>697</v>
      </c>
      <c r="D13">
        <v>1</v>
      </c>
      <c r="E13">
        <v>31</v>
      </c>
      <c r="F13">
        <v>124</v>
      </c>
      <c r="G13">
        <v>74</v>
      </c>
      <c r="H13">
        <v>137</v>
      </c>
      <c r="I13">
        <v>107</v>
      </c>
      <c r="J13">
        <v>77</v>
      </c>
      <c r="K13">
        <v>27</v>
      </c>
      <c r="L13">
        <v>53</v>
      </c>
      <c r="M13">
        <v>14</v>
      </c>
      <c r="N13">
        <v>36</v>
      </c>
      <c r="O13">
        <v>16</v>
      </c>
      <c r="P13">
        <f>SMALL(Data[Total Tornadoes],Data[[#This Row],[Index]])</f>
        <v>608</v>
      </c>
      <c r="Q13">
        <f>LARGE(Data[Total Tornadoes],Data[[#This Row],[Index]])</f>
        <v>907</v>
      </c>
      <c r="R13" t="b">
        <f>AND(Data[[#This Row],[Year]]&gt;=DashBoardBEGyr,Data[[#This Row],[Year]]&lt;=DashBoardENDyr)</f>
        <v>1</v>
      </c>
      <c r="S13" s="2">
        <f>Data[[#This Row],[Year]]*Data[[#This Row],[Year Filtered]]</f>
        <v>1961</v>
      </c>
      <c r="T13" s="2">
        <f>LARGE(Data[Year Filtered Returned],Data[[#This Row],[Index]])</f>
        <v>1983</v>
      </c>
      <c r="U13" s="2">
        <f>Data[[#This Row],[Year Filtered]]*Data[[#This Row],[Total Tornadoes]]</f>
        <v>697</v>
      </c>
      <c r="V13" s="2"/>
      <c r="W13" s="2"/>
    </row>
    <row r="14" spans="1:26" x14ac:dyDescent="0.25">
      <c r="A14">
        <v>13</v>
      </c>
      <c r="B14">
        <v>1962</v>
      </c>
      <c r="C14">
        <v>657</v>
      </c>
      <c r="D14">
        <v>12</v>
      </c>
      <c r="E14">
        <v>25</v>
      </c>
      <c r="F14">
        <v>37</v>
      </c>
      <c r="G14">
        <v>41</v>
      </c>
      <c r="H14">
        <v>200</v>
      </c>
      <c r="I14">
        <v>171</v>
      </c>
      <c r="J14">
        <v>78</v>
      </c>
      <c r="K14">
        <v>51</v>
      </c>
      <c r="L14">
        <v>24</v>
      </c>
      <c r="M14">
        <v>11</v>
      </c>
      <c r="N14">
        <v>5</v>
      </c>
      <c r="O14">
        <v>2</v>
      </c>
      <c r="P14">
        <f>SMALL(Data[Total Tornadoes],Data[[#This Row],[Index]])</f>
        <v>616</v>
      </c>
      <c r="Q14">
        <f>LARGE(Data[Total Tornadoes],Data[[#This Row],[Index]])</f>
        <v>897</v>
      </c>
      <c r="R14" t="b">
        <f>AND(Data[[#This Row],[Year]]&gt;=DashBoardBEGyr,Data[[#This Row],[Year]]&lt;=DashBoardENDyr)</f>
        <v>1</v>
      </c>
      <c r="S14" s="2">
        <f>Data[[#This Row],[Year]]*Data[[#This Row],[Year Filtered]]</f>
        <v>1962</v>
      </c>
      <c r="T14" s="2">
        <f>LARGE(Data[Year Filtered Returned],Data[[#This Row],[Index]])</f>
        <v>1982</v>
      </c>
      <c r="U14" s="2">
        <f>Data[[#This Row],[Year Filtered]]*Data[[#This Row],[Total Tornadoes]]</f>
        <v>657</v>
      </c>
      <c r="V14" s="2"/>
      <c r="W14" s="2"/>
    </row>
    <row r="15" spans="1:26" x14ac:dyDescent="0.25">
      <c r="A15">
        <v>14</v>
      </c>
      <c r="B15">
        <v>1963</v>
      </c>
      <c r="C15">
        <v>463</v>
      </c>
      <c r="D15">
        <v>15</v>
      </c>
      <c r="E15">
        <v>6</v>
      </c>
      <c r="F15">
        <v>48</v>
      </c>
      <c r="G15">
        <v>84</v>
      </c>
      <c r="H15">
        <v>71</v>
      </c>
      <c r="I15">
        <v>90</v>
      </c>
      <c r="J15">
        <v>62</v>
      </c>
      <c r="K15">
        <v>26</v>
      </c>
      <c r="L15">
        <v>33</v>
      </c>
      <c r="M15">
        <v>13</v>
      </c>
      <c r="N15">
        <v>15</v>
      </c>
      <c r="O15">
        <v>0</v>
      </c>
      <c r="P15">
        <f>SMALL(Data[Total Tornadoes],Data[[#This Row],[Index]])</f>
        <v>654</v>
      </c>
      <c r="Q15">
        <f>LARGE(Data[Total Tornadoes],Data[[#This Row],[Index]])</f>
        <v>889</v>
      </c>
      <c r="R15" t="b">
        <f>AND(Data[[#This Row],[Year]]&gt;=DashBoardBEGyr,Data[[#This Row],[Year]]&lt;=DashBoardENDyr)</f>
        <v>1</v>
      </c>
      <c r="S15" s="2">
        <f>Data[[#This Row],[Year]]*Data[[#This Row],[Year Filtered]]</f>
        <v>1963</v>
      </c>
      <c r="T15" s="2">
        <f>LARGE(Data[Year Filtered Returned],Data[[#This Row],[Index]])</f>
        <v>1981</v>
      </c>
      <c r="U15" s="2">
        <f>Data[[#This Row],[Year Filtered]]*Data[[#This Row],[Total Tornadoes]]</f>
        <v>463</v>
      </c>
      <c r="V15" s="2"/>
      <c r="W15" s="2"/>
    </row>
    <row r="16" spans="1:26" x14ac:dyDescent="0.25">
      <c r="A16">
        <v>15</v>
      </c>
      <c r="B16">
        <v>1964</v>
      </c>
      <c r="C16">
        <v>704</v>
      </c>
      <c r="D16">
        <v>14</v>
      </c>
      <c r="E16">
        <v>2</v>
      </c>
      <c r="F16">
        <v>36</v>
      </c>
      <c r="G16">
        <v>157</v>
      </c>
      <c r="H16">
        <v>134</v>
      </c>
      <c r="I16">
        <v>137</v>
      </c>
      <c r="J16">
        <v>63</v>
      </c>
      <c r="K16">
        <v>79</v>
      </c>
      <c r="L16">
        <v>25</v>
      </c>
      <c r="M16">
        <v>22</v>
      </c>
      <c r="N16">
        <v>17</v>
      </c>
      <c r="O16">
        <v>18</v>
      </c>
      <c r="P16">
        <f>SMALL(Data[Total Tornadoes],Data[[#This Row],[Index]])</f>
        <v>656</v>
      </c>
      <c r="Q16">
        <f>LARGE(Data[Total Tornadoes],Data[[#This Row],[Index]])</f>
        <v>866</v>
      </c>
      <c r="R16" t="b">
        <f>AND(Data[[#This Row],[Year]]&gt;=DashBoardBEGyr,Data[[#This Row],[Year]]&lt;=DashBoardENDyr)</f>
        <v>1</v>
      </c>
      <c r="S16" s="2">
        <f>Data[[#This Row],[Year]]*Data[[#This Row],[Year Filtered]]</f>
        <v>1964</v>
      </c>
      <c r="T16" s="2">
        <f>LARGE(Data[Year Filtered Returned],Data[[#This Row],[Index]])</f>
        <v>1980</v>
      </c>
      <c r="U16" s="2">
        <f>Data[[#This Row],[Year Filtered]]*Data[[#This Row],[Total Tornadoes]]</f>
        <v>704</v>
      </c>
      <c r="V16" s="2"/>
      <c r="W16" s="2"/>
    </row>
    <row r="17" spans="1:23" x14ac:dyDescent="0.25">
      <c r="A17">
        <v>16</v>
      </c>
      <c r="B17">
        <v>1965</v>
      </c>
      <c r="C17">
        <v>897</v>
      </c>
      <c r="D17">
        <v>21</v>
      </c>
      <c r="E17">
        <v>32</v>
      </c>
      <c r="F17">
        <v>34</v>
      </c>
      <c r="G17">
        <v>123</v>
      </c>
      <c r="H17">
        <v>273</v>
      </c>
      <c r="I17">
        <v>147</v>
      </c>
      <c r="J17">
        <v>85</v>
      </c>
      <c r="K17">
        <v>61</v>
      </c>
      <c r="L17">
        <v>64</v>
      </c>
      <c r="M17">
        <v>16</v>
      </c>
      <c r="N17">
        <v>34</v>
      </c>
      <c r="O17">
        <v>7</v>
      </c>
      <c r="P17">
        <f>SMALL(Data[Total Tornadoes],Data[[#This Row],[Index]])</f>
        <v>657</v>
      </c>
      <c r="Q17">
        <f>LARGE(Data[Total Tornadoes],Data[[#This Row],[Index]])</f>
        <v>858</v>
      </c>
      <c r="R17" t="b">
        <f>AND(Data[[#This Row],[Year]]&gt;=DashBoardBEGyr,Data[[#This Row],[Year]]&lt;=DashBoardENDyr)</f>
        <v>1</v>
      </c>
      <c r="S17" s="2">
        <f>Data[[#This Row],[Year]]*Data[[#This Row],[Year Filtered]]</f>
        <v>1965</v>
      </c>
      <c r="T17" s="2">
        <f>LARGE(Data[Year Filtered Returned],Data[[#This Row],[Index]])</f>
        <v>1979</v>
      </c>
      <c r="U17" s="2">
        <f>Data[[#This Row],[Year Filtered]]*Data[[#This Row],[Total Tornadoes]]</f>
        <v>897</v>
      </c>
      <c r="V17" s="2"/>
      <c r="W17" s="2"/>
    </row>
    <row r="18" spans="1:23" x14ac:dyDescent="0.25">
      <c r="A18">
        <v>17</v>
      </c>
      <c r="B18">
        <v>1966</v>
      </c>
      <c r="C18">
        <v>585</v>
      </c>
      <c r="D18">
        <v>1</v>
      </c>
      <c r="E18">
        <v>28</v>
      </c>
      <c r="F18">
        <v>12</v>
      </c>
      <c r="G18">
        <v>80</v>
      </c>
      <c r="H18">
        <v>98</v>
      </c>
      <c r="I18">
        <v>126</v>
      </c>
      <c r="J18">
        <v>100</v>
      </c>
      <c r="K18">
        <v>58</v>
      </c>
      <c r="L18">
        <v>22</v>
      </c>
      <c r="M18">
        <v>29</v>
      </c>
      <c r="N18">
        <v>20</v>
      </c>
      <c r="O18">
        <v>11</v>
      </c>
      <c r="P18">
        <f>SMALL(Data[Total Tornadoes],Data[[#This Row],[Index]])</f>
        <v>660</v>
      </c>
      <c r="Q18">
        <f>LARGE(Data[Total Tornadoes],Data[[#This Row],[Index]])</f>
        <v>856</v>
      </c>
      <c r="R18" t="b">
        <f>AND(Data[[#This Row],[Year]]&gt;=DashBoardBEGyr,Data[[#This Row],[Year]]&lt;=DashBoardENDyr)</f>
        <v>1</v>
      </c>
      <c r="S18" s="2">
        <f>Data[[#This Row],[Year]]*Data[[#This Row],[Year Filtered]]</f>
        <v>1966</v>
      </c>
      <c r="T18" s="2">
        <f>LARGE(Data[Year Filtered Returned],Data[[#This Row],[Index]])</f>
        <v>1978</v>
      </c>
      <c r="U18" s="2">
        <f>Data[[#This Row],[Year Filtered]]*Data[[#This Row],[Total Tornadoes]]</f>
        <v>585</v>
      </c>
      <c r="V18" s="2"/>
      <c r="W18" s="2"/>
    </row>
    <row r="19" spans="1:23" x14ac:dyDescent="0.25">
      <c r="A19">
        <v>18</v>
      </c>
      <c r="B19">
        <v>1967</v>
      </c>
      <c r="C19">
        <v>926</v>
      </c>
      <c r="D19">
        <v>39</v>
      </c>
      <c r="E19">
        <v>8</v>
      </c>
      <c r="F19">
        <v>42</v>
      </c>
      <c r="G19">
        <v>149</v>
      </c>
      <c r="H19">
        <v>116</v>
      </c>
      <c r="I19">
        <v>210</v>
      </c>
      <c r="J19">
        <v>90</v>
      </c>
      <c r="K19">
        <v>28</v>
      </c>
      <c r="L19">
        <v>139</v>
      </c>
      <c r="M19">
        <v>36</v>
      </c>
      <c r="N19">
        <v>8</v>
      </c>
      <c r="O19">
        <v>61</v>
      </c>
      <c r="P19">
        <f>SMALL(Data[Total Tornadoes],Data[[#This Row],[Index]])</f>
        <v>684</v>
      </c>
      <c r="Q19">
        <f>LARGE(Data[Total Tornadoes],Data[[#This Row],[Index]])</f>
        <v>855</v>
      </c>
      <c r="R19" t="b">
        <f>AND(Data[[#This Row],[Year]]&gt;=DashBoardBEGyr,Data[[#This Row],[Year]]&lt;=DashBoardENDyr)</f>
        <v>1</v>
      </c>
      <c r="S19" s="2">
        <f>Data[[#This Row],[Year]]*Data[[#This Row],[Year Filtered]]</f>
        <v>1967</v>
      </c>
      <c r="T19" s="2">
        <f>LARGE(Data[Year Filtered Returned],Data[[#This Row],[Index]])</f>
        <v>1977</v>
      </c>
      <c r="U19" s="2">
        <f>Data[[#This Row],[Year Filtered]]*Data[[#This Row],[Total Tornadoes]]</f>
        <v>926</v>
      </c>
      <c r="V19" s="2"/>
      <c r="W19" s="2"/>
    </row>
    <row r="20" spans="1:23" x14ac:dyDescent="0.25">
      <c r="A20">
        <v>19</v>
      </c>
      <c r="B20">
        <v>1968</v>
      </c>
      <c r="C20">
        <v>660</v>
      </c>
      <c r="D20">
        <v>5</v>
      </c>
      <c r="E20">
        <v>7</v>
      </c>
      <c r="F20">
        <v>28</v>
      </c>
      <c r="G20">
        <v>102</v>
      </c>
      <c r="H20">
        <v>145</v>
      </c>
      <c r="I20">
        <v>136</v>
      </c>
      <c r="J20">
        <v>56</v>
      </c>
      <c r="K20">
        <v>66</v>
      </c>
      <c r="L20">
        <v>25</v>
      </c>
      <c r="M20">
        <v>14</v>
      </c>
      <c r="N20">
        <v>44</v>
      </c>
      <c r="O20">
        <v>32</v>
      </c>
      <c r="P20">
        <f>SMALL(Data[Total Tornadoes],Data[[#This Row],[Index]])</f>
        <v>697</v>
      </c>
      <c r="Q20">
        <f>LARGE(Data[Total Tornadoes],Data[[#This Row],[Index]])</f>
        <v>852</v>
      </c>
      <c r="R20" t="b">
        <f>AND(Data[[#This Row],[Year]]&gt;=DashBoardBEGyr,Data[[#This Row],[Year]]&lt;=DashBoardENDyr)</f>
        <v>1</v>
      </c>
      <c r="S20" s="2">
        <f>Data[[#This Row],[Year]]*Data[[#This Row],[Year Filtered]]</f>
        <v>1968</v>
      </c>
      <c r="T20" s="2">
        <f>LARGE(Data[Year Filtered Returned],Data[[#This Row],[Index]])</f>
        <v>1976</v>
      </c>
      <c r="U20" s="2">
        <f>Data[[#This Row],[Year Filtered]]*Data[[#This Row],[Total Tornadoes]]</f>
        <v>660</v>
      </c>
      <c r="V20" s="2"/>
      <c r="W20" s="2"/>
    </row>
    <row r="21" spans="1:23" x14ac:dyDescent="0.25">
      <c r="A21">
        <v>20</v>
      </c>
      <c r="B21">
        <v>1969</v>
      </c>
      <c r="C21">
        <v>608</v>
      </c>
      <c r="D21">
        <v>3</v>
      </c>
      <c r="E21">
        <v>5</v>
      </c>
      <c r="F21">
        <v>8</v>
      </c>
      <c r="G21">
        <v>68</v>
      </c>
      <c r="H21">
        <v>145</v>
      </c>
      <c r="I21">
        <v>137</v>
      </c>
      <c r="J21">
        <v>98</v>
      </c>
      <c r="K21">
        <v>70</v>
      </c>
      <c r="L21">
        <v>20</v>
      </c>
      <c r="M21">
        <v>26</v>
      </c>
      <c r="N21">
        <v>5</v>
      </c>
      <c r="O21">
        <v>23</v>
      </c>
      <c r="P21">
        <f>SMALL(Data[Total Tornadoes],Data[[#This Row],[Index]])</f>
        <v>702</v>
      </c>
      <c r="Q21">
        <f>LARGE(Data[Total Tornadoes],Data[[#This Row],[Index]])</f>
        <v>834</v>
      </c>
      <c r="R21" t="b">
        <f>AND(Data[[#This Row],[Year]]&gt;=DashBoardBEGyr,Data[[#This Row],[Year]]&lt;=DashBoardENDyr)</f>
        <v>1</v>
      </c>
      <c r="S21" s="2">
        <f>Data[[#This Row],[Year]]*Data[[#This Row],[Year Filtered]]</f>
        <v>1969</v>
      </c>
      <c r="T21" s="2">
        <f>LARGE(Data[Year Filtered Returned],Data[[#This Row],[Index]])</f>
        <v>1975</v>
      </c>
      <c r="U21" s="2">
        <f>Data[[#This Row],[Year Filtered]]*Data[[#This Row],[Total Tornadoes]]</f>
        <v>608</v>
      </c>
      <c r="V21" s="2"/>
      <c r="W21" s="2"/>
    </row>
    <row r="22" spans="1:23" x14ac:dyDescent="0.25">
      <c r="A22">
        <v>21</v>
      </c>
      <c r="B22">
        <v>1970</v>
      </c>
      <c r="C22">
        <v>654</v>
      </c>
      <c r="D22">
        <v>9</v>
      </c>
      <c r="E22">
        <v>16</v>
      </c>
      <c r="F22">
        <v>25</v>
      </c>
      <c r="G22">
        <v>117</v>
      </c>
      <c r="H22">
        <v>88</v>
      </c>
      <c r="I22">
        <v>134</v>
      </c>
      <c r="J22">
        <v>82</v>
      </c>
      <c r="K22">
        <v>55</v>
      </c>
      <c r="L22">
        <v>54</v>
      </c>
      <c r="M22">
        <v>50</v>
      </c>
      <c r="N22">
        <v>10</v>
      </c>
      <c r="O22">
        <v>14</v>
      </c>
      <c r="P22">
        <f>SMALL(Data[Total Tornadoes],Data[[#This Row],[Index]])</f>
        <v>704</v>
      </c>
      <c r="Q22">
        <f>LARGE(Data[Total Tornadoes],Data[[#This Row],[Index]])</f>
        <v>789</v>
      </c>
      <c r="R22" t="b">
        <f>AND(Data[[#This Row],[Year]]&gt;=DashBoardBEGyr,Data[[#This Row],[Year]]&lt;=DashBoardENDyr)</f>
        <v>1</v>
      </c>
      <c r="S22" s="2">
        <f>Data[[#This Row],[Year]]*Data[[#This Row],[Year Filtered]]</f>
        <v>1970</v>
      </c>
      <c r="T22" s="2">
        <f>LARGE(Data[Year Filtered Returned],Data[[#This Row],[Index]])</f>
        <v>1974</v>
      </c>
      <c r="U22" s="2">
        <f>Data[[#This Row],[Year Filtered]]*Data[[#This Row],[Total Tornadoes]]</f>
        <v>654</v>
      </c>
      <c r="V22" s="2"/>
      <c r="W22" s="2"/>
    </row>
    <row r="23" spans="1:23" x14ac:dyDescent="0.25">
      <c r="A23">
        <v>22</v>
      </c>
      <c r="B23">
        <v>1971</v>
      </c>
      <c r="C23">
        <v>889</v>
      </c>
      <c r="D23">
        <v>19</v>
      </c>
      <c r="E23">
        <v>83</v>
      </c>
      <c r="F23">
        <v>40</v>
      </c>
      <c r="G23">
        <v>75</v>
      </c>
      <c r="H23">
        <v>166</v>
      </c>
      <c r="I23">
        <v>199</v>
      </c>
      <c r="J23">
        <v>100</v>
      </c>
      <c r="K23">
        <v>50</v>
      </c>
      <c r="L23">
        <v>47</v>
      </c>
      <c r="M23">
        <v>38</v>
      </c>
      <c r="N23">
        <v>16</v>
      </c>
      <c r="O23">
        <v>56</v>
      </c>
      <c r="P23">
        <f>SMALL(Data[Total Tornadoes],Data[[#This Row],[Index]])</f>
        <v>741</v>
      </c>
      <c r="Q23">
        <f>LARGE(Data[Total Tornadoes],Data[[#This Row],[Index]])</f>
        <v>782</v>
      </c>
      <c r="R23" t="b">
        <f>AND(Data[[#This Row],[Year]]&gt;=DashBoardBEGyr,Data[[#This Row],[Year]]&lt;=DashBoardENDyr)</f>
        <v>1</v>
      </c>
      <c r="S23" s="2">
        <f>Data[[#This Row],[Year]]*Data[[#This Row],[Year Filtered]]</f>
        <v>1971</v>
      </c>
      <c r="T23" s="2">
        <f>LARGE(Data[Year Filtered Returned],Data[[#This Row],[Index]])</f>
        <v>1973</v>
      </c>
      <c r="U23" s="2">
        <f>Data[[#This Row],[Year Filtered]]*Data[[#This Row],[Total Tornadoes]]</f>
        <v>889</v>
      </c>
      <c r="V23" s="2"/>
      <c r="W23" s="2"/>
    </row>
    <row r="24" spans="1:23" x14ac:dyDescent="0.25">
      <c r="A24">
        <v>23</v>
      </c>
      <c r="B24">
        <v>1972</v>
      </c>
      <c r="C24">
        <v>741</v>
      </c>
      <c r="D24">
        <v>33</v>
      </c>
      <c r="E24">
        <v>7</v>
      </c>
      <c r="F24">
        <v>69</v>
      </c>
      <c r="G24">
        <v>96</v>
      </c>
      <c r="H24">
        <v>140</v>
      </c>
      <c r="I24">
        <v>114</v>
      </c>
      <c r="J24">
        <v>115</v>
      </c>
      <c r="K24">
        <v>59</v>
      </c>
      <c r="L24">
        <v>49</v>
      </c>
      <c r="M24">
        <v>34</v>
      </c>
      <c r="N24">
        <v>17</v>
      </c>
      <c r="O24">
        <v>8</v>
      </c>
      <c r="P24">
        <f>SMALL(Data[Total Tornadoes],Data[[#This Row],[Index]])</f>
        <v>765</v>
      </c>
      <c r="Q24">
        <f>LARGE(Data[Total Tornadoes],Data[[#This Row],[Index]])</f>
        <v>765</v>
      </c>
      <c r="R24" t="b">
        <f>AND(Data[[#This Row],[Year]]&gt;=DashBoardBEGyr,Data[[#This Row],[Year]]&lt;=DashBoardENDyr)</f>
        <v>1</v>
      </c>
      <c r="S24" s="2">
        <f>Data[[#This Row],[Year]]*Data[[#This Row],[Year Filtered]]</f>
        <v>1972</v>
      </c>
      <c r="T24" s="2">
        <f>LARGE(Data[Year Filtered Returned],Data[[#This Row],[Index]])</f>
        <v>1972</v>
      </c>
      <c r="U24" s="2">
        <f>Data[[#This Row],[Year Filtered]]*Data[[#This Row],[Total Tornadoes]]</f>
        <v>741</v>
      </c>
      <c r="V24" s="2"/>
      <c r="W24" s="2"/>
    </row>
    <row r="25" spans="1:23" x14ac:dyDescent="0.25">
      <c r="A25">
        <v>24</v>
      </c>
      <c r="B25">
        <v>1973</v>
      </c>
      <c r="C25">
        <v>1102</v>
      </c>
      <c r="D25">
        <v>33</v>
      </c>
      <c r="E25">
        <v>10</v>
      </c>
      <c r="F25">
        <v>80</v>
      </c>
      <c r="G25">
        <v>150</v>
      </c>
      <c r="H25">
        <v>250</v>
      </c>
      <c r="I25">
        <v>224</v>
      </c>
      <c r="J25">
        <v>80</v>
      </c>
      <c r="K25">
        <v>51</v>
      </c>
      <c r="L25">
        <v>69</v>
      </c>
      <c r="M25">
        <v>25</v>
      </c>
      <c r="N25">
        <v>81</v>
      </c>
      <c r="O25">
        <v>49</v>
      </c>
      <c r="P25">
        <f>SMALL(Data[Total Tornadoes],Data[[#This Row],[Index]])</f>
        <v>782</v>
      </c>
      <c r="Q25">
        <f>LARGE(Data[Total Tornadoes],Data[[#This Row],[Index]])</f>
        <v>741</v>
      </c>
      <c r="R25" t="b">
        <f>AND(Data[[#This Row],[Year]]&gt;=DashBoardBEGyr,Data[[#This Row],[Year]]&lt;=DashBoardENDyr)</f>
        <v>1</v>
      </c>
      <c r="S25" s="2">
        <f>Data[[#This Row],[Year]]*Data[[#This Row],[Year Filtered]]</f>
        <v>1973</v>
      </c>
      <c r="T25" s="2">
        <f>LARGE(Data[Year Filtered Returned],Data[[#This Row],[Index]])</f>
        <v>1971</v>
      </c>
      <c r="U25" s="2">
        <f>Data[[#This Row],[Year Filtered]]*Data[[#This Row],[Total Tornadoes]]</f>
        <v>1102</v>
      </c>
      <c r="V25" s="2"/>
      <c r="W25" s="2"/>
    </row>
    <row r="26" spans="1:23" x14ac:dyDescent="0.25">
      <c r="A26">
        <v>25</v>
      </c>
      <c r="B26">
        <v>1974</v>
      </c>
      <c r="C26">
        <v>945</v>
      </c>
      <c r="D26">
        <v>24</v>
      </c>
      <c r="E26">
        <v>23</v>
      </c>
      <c r="F26">
        <v>36</v>
      </c>
      <c r="G26">
        <v>267</v>
      </c>
      <c r="H26">
        <v>144</v>
      </c>
      <c r="I26">
        <v>194</v>
      </c>
      <c r="J26">
        <v>59</v>
      </c>
      <c r="K26">
        <v>107</v>
      </c>
      <c r="L26">
        <v>25</v>
      </c>
      <c r="M26">
        <v>45</v>
      </c>
      <c r="N26">
        <v>13</v>
      </c>
      <c r="O26">
        <v>8</v>
      </c>
      <c r="P26">
        <f>SMALL(Data[Total Tornadoes],Data[[#This Row],[Index]])</f>
        <v>789</v>
      </c>
      <c r="Q26">
        <f>LARGE(Data[Total Tornadoes],Data[[#This Row],[Index]])</f>
        <v>704</v>
      </c>
      <c r="R26" t="b">
        <f>AND(Data[[#This Row],[Year]]&gt;=DashBoardBEGyr,Data[[#This Row],[Year]]&lt;=DashBoardENDyr)</f>
        <v>1</v>
      </c>
      <c r="S26" s="2">
        <f>Data[[#This Row],[Year]]*Data[[#This Row],[Year Filtered]]</f>
        <v>1974</v>
      </c>
      <c r="T26" s="2">
        <f>LARGE(Data[Year Filtered Returned],Data[[#This Row],[Index]])</f>
        <v>1970</v>
      </c>
      <c r="U26" s="2">
        <f>Data[[#This Row],[Year Filtered]]*Data[[#This Row],[Total Tornadoes]]</f>
        <v>945</v>
      </c>
      <c r="V26" s="2"/>
      <c r="W26" s="2"/>
    </row>
    <row r="27" spans="1:23" x14ac:dyDescent="0.25">
      <c r="A27">
        <v>26</v>
      </c>
      <c r="B27">
        <v>1975</v>
      </c>
      <c r="C27">
        <v>919</v>
      </c>
      <c r="D27">
        <v>52</v>
      </c>
      <c r="E27">
        <v>45</v>
      </c>
      <c r="F27">
        <v>84</v>
      </c>
      <c r="G27">
        <v>108</v>
      </c>
      <c r="H27">
        <v>188</v>
      </c>
      <c r="I27">
        <v>196</v>
      </c>
      <c r="J27">
        <v>79</v>
      </c>
      <c r="K27">
        <v>60</v>
      </c>
      <c r="L27">
        <v>34</v>
      </c>
      <c r="M27">
        <v>12</v>
      </c>
      <c r="N27">
        <v>39</v>
      </c>
      <c r="O27">
        <v>22</v>
      </c>
      <c r="P27">
        <f>SMALL(Data[Total Tornadoes],Data[[#This Row],[Index]])</f>
        <v>834</v>
      </c>
      <c r="Q27">
        <f>LARGE(Data[Total Tornadoes],Data[[#This Row],[Index]])</f>
        <v>702</v>
      </c>
      <c r="R27" t="b">
        <f>AND(Data[[#This Row],[Year]]&gt;=DashBoardBEGyr,Data[[#This Row],[Year]]&lt;=DashBoardENDyr)</f>
        <v>1</v>
      </c>
      <c r="S27" s="2">
        <f>Data[[#This Row],[Year]]*Data[[#This Row],[Year Filtered]]</f>
        <v>1975</v>
      </c>
      <c r="T27" s="2">
        <f>LARGE(Data[Year Filtered Returned],Data[[#This Row],[Index]])</f>
        <v>1969</v>
      </c>
      <c r="U27" s="2">
        <f>Data[[#This Row],[Year Filtered]]*Data[[#This Row],[Total Tornadoes]]</f>
        <v>919</v>
      </c>
      <c r="V27" s="2"/>
      <c r="W27" s="2"/>
    </row>
    <row r="28" spans="1:23" x14ac:dyDescent="0.25">
      <c r="A28">
        <v>27</v>
      </c>
      <c r="B28">
        <v>1976</v>
      </c>
      <c r="C28">
        <v>834</v>
      </c>
      <c r="D28">
        <v>12</v>
      </c>
      <c r="E28">
        <v>36</v>
      </c>
      <c r="F28">
        <v>180</v>
      </c>
      <c r="G28">
        <v>113</v>
      </c>
      <c r="H28">
        <v>155</v>
      </c>
      <c r="I28">
        <v>169</v>
      </c>
      <c r="J28">
        <v>84</v>
      </c>
      <c r="K28">
        <v>38</v>
      </c>
      <c r="L28">
        <v>35</v>
      </c>
      <c r="M28">
        <v>11</v>
      </c>
      <c r="N28">
        <v>0</v>
      </c>
      <c r="O28">
        <v>1</v>
      </c>
      <c r="P28">
        <f>SMALL(Data[Total Tornadoes],Data[[#This Row],[Index]])</f>
        <v>852</v>
      </c>
      <c r="Q28">
        <f>LARGE(Data[Total Tornadoes],Data[[#This Row],[Index]])</f>
        <v>697</v>
      </c>
      <c r="R28" t="b">
        <f>AND(Data[[#This Row],[Year]]&gt;=DashBoardBEGyr,Data[[#This Row],[Year]]&lt;=DashBoardENDyr)</f>
        <v>1</v>
      </c>
      <c r="S28" s="2">
        <f>Data[[#This Row],[Year]]*Data[[#This Row],[Year Filtered]]</f>
        <v>1976</v>
      </c>
      <c r="T28" s="2">
        <f>LARGE(Data[Year Filtered Returned],Data[[#This Row],[Index]])</f>
        <v>1968</v>
      </c>
      <c r="U28" s="2">
        <f>Data[[#This Row],[Year Filtered]]*Data[[#This Row],[Total Tornadoes]]</f>
        <v>834</v>
      </c>
      <c r="V28" s="2"/>
      <c r="W28" s="2"/>
    </row>
    <row r="29" spans="1:23" x14ac:dyDescent="0.25">
      <c r="A29">
        <v>28</v>
      </c>
      <c r="B29">
        <v>1977</v>
      </c>
      <c r="C29">
        <v>852</v>
      </c>
      <c r="D29">
        <v>5</v>
      </c>
      <c r="E29">
        <v>17</v>
      </c>
      <c r="F29">
        <v>64</v>
      </c>
      <c r="G29">
        <v>88</v>
      </c>
      <c r="H29">
        <v>228</v>
      </c>
      <c r="I29">
        <v>132</v>
      </c>
      <c r="J29">
        <v>99</v>
      </c>
      <c r="K29">
        <v>82</v>
      </c>
      <c r="L29">
        <v>65</v>
      </c>
      <c r="M29">
        <v>25</v>
      </c>
      <c r="N29">
        <v>24</v>
      </c>
      <c r="O29">
        <v>23</v>
      </c>
      <c r="P29">
        <f>SMALL(Data[Total Tornadoes],Data[[#This Row],[Index]])</f>
        <v>855</v>
      </c>
      <c r="Q29">
        <f>LARGE(Data[Total Tornadoes],Data[[#This Row],[Index]])</f>
        <v>684</v>
      </c>
      <c r="R29" t="b">
        <f>AND(Data[[#This Row],[Year]]&gt;=DashBoardBEGyr,Data[[#This Row],[Year]]&lt;=DashBoardENDyr)</f>
        <v>1</v>
      </c>
      <c r="S29" s="2">
        <f>Data[[#This Row],[Year]]*Data[[#This Row],[Year Filtered]]</f>
        <v>1977</v>
      </c>
      <c r="T29" s="2">
        <f>LARGE(Data[Year Filtered Returned],Data[[#This Row],[Index]])</f>
        <v>1967</v>
      </c>
      <c r="U29" s="2">
        <f>Data[[#This Row],[Year Filtered]]*Data[[#This Row],[Total Tornadoes]]</f>
        <v>852</v>
      </c>
      <c r="V29" s="2"/>
      <c r="W29" s="2"/>
    </row>
    <row r="30" spans="1:23" x14ac:dyDescent="0.25">
      <c r="A30">
        <v>29</v>
      </c>
      <c r="B30">
        <v>1978</v>
      </c>
      <c r="C30">
        <v>789</v>
      </c>
      <c r="D30">
        <v>23</v>
      </c>
      <c r="E30">
        <v>7</v>
      </c>
      <c r="F30">
        <v>17</v>
      </c>
      <c r="G30">
        <v>107</v>
      </c>
      <c r="H30">
        <v>213</v>
      </c>
      <c r="I30">
        <v>148</v>
      </c>
      <c r="J30">
        <v>143</v>
      </c>
      <c r="K30">
        <v>65</v>
      </c>
      <c r="L30">
        <v>20</v>
      </c>
      <c r="M30">
        <v>7</v>
      </c>
      <c r="N30">
        <v>9</v>
      </c>
      <c r="O30">
        <v>30</v>
      </c>
      <c r="P30">
        <f>SMALL(Data[Total Tornadoes],Data[[#This Row],[Index]])</f>
        <v>856</v>
      </c>
      <c r="Q30">
        <f>LARGE(Data[Total Tornadoes],Data[[#This Row],[Index]])</f>
        <v>660</v>
      </c>
      <c r="R30" t="b">
        <f>AND(Data[[#This Row],[Year]]&gt;=DashBoardBEGyr,Data[[#This Row],[Year]]&lt;=DashBoardENDyr)</f>
        <v>1</v>
      </c>
      <c r="S30" s="2">
        <f>Data[[#This Row],[Year]]*Data[[#This Row],[Year Filtered]]</f>
        <v>1978</v>
      </c>
      <c r="T30" s="2">
        <f>LARGE(Data[Year Filtered Returned],Data[[#This Row],[Index]])</f>
        <v>1966</v>
      </c>
      <c r="U30" s="2">
        <f>Data[[#This Row],[Year Filtered]]*Data[[#This Row],[Total Tornadoes]]</f>
        <v>789</v>
      </c>
      <c r="V30" s="2"/>
      <c r="W30" s="2"/>
    </row>
    <row r="31" spans="1:23" x14ac:dyDescent="0.25">
      <c r="A31">
        <v>30</v>
      </c>
      <c r="B31">
        <v>1979</v>
      </c>
      <c r="C31">
        <v>855</v>
      </c>
      <c r="D31">
        <v>16</v>
      </c>
      <c r="E31">
        <v>4</v>
      </c>
      <c r="F31">
        <v>53</v>
      </c>
      <c r="G31">
        <v>123</v>
      </c>
      <c r="H31">
        <v>112</v>
      </c>
      <c r="I31">
        <v>150</v>
      </c>
      <c r="J31">
        <v>132</v>
      </c>
      <c r="K31">
        <v>126</v>
      </c>
      <c r="L31">
        <v>69</v>
      </c>
      <c r="M31">
        <v>47</v>
      </c>
      <c r="N31">
        <v>21</v>
      </c>
      <c r="O31">
        <v>2</v>
      </c>
      <c r="P31">
        <f>SMALL(Data[Total Tornadoes],Data[[#This Row],[Index]])</f>
        <v>858</v>
      </c>
      <c r="Q31">
        <f>LARGE(Data[Total Tornadoes],Data[[#This Row],[Index]])</f>
        <v>657</v>
      </c>
      <c r="R31" t="b">
        <f>AND(Data[[#This Row],[Year]]&gt;=DashBoardBEGyr,Data[[#This Row],[Year]]&lt;=DashBoardENDyr)</f>
        <v>1</v>
      </c>
      <c r="S31" s="2">
        <f>Data[[#This Row],[Year]]*Data[[#This Row],[Year Filtered]]</f>
        <v>1979</v>
      </c>
      <c r="T31" s="2">
        <f>LARGE(Data[Year Filtered Returned],Data[[#This Row],[Index]])</f>
        <v>1965</v>
      </c>
      <c r="U31" s="2">
        <f>Data[[#This Row],[Year Filtered]]*Data[[#This Row],[Total Tornadoes]]</f>
        <v>855</v>
      </c>
      <c r="V31" s="2"/>
      <c r="W31" s="2"/>
    </row>
    <row r="32" spans="1:23" x14ac:dyDescent="0.25">
      <c r="A32">
        <v>31</v>
      </c>
      <c r="B32">
        <v>1980</v>
      </c>
      <c r="C32">
        <v>866</v>
      </c>
      <c r="D32">
        <v>5</v>
      </c>
      <c r="E32">
        <v>11</v>
      </c>
      <c r="F32">
        <v>41</v>
      </c>
      <c r="G32">
        <v>137</v>
      </c>
      <c r="H32">
        <v>203</v>
      </c>
      <c r="I32">
        <v>217</v>
      </c>
      <c r="J32">
        <v>95</v>
      </c>
      <c r="K32">
        <v>73</v>
      </c>
      <c r="L32">
        <v>37</v>
      </c>
      <c r="M32">
        <v>43</v>
      </c>
      <c r="N32">
        <v>3</v>
      </c>
      <c r="O32">
        <v>1</v>
      </c>
      <c r="P32">
        <f>SMALL(Data[Total Tornadoes],Data[[#This Row],[Index]])</f>
        <v>866</v>
      </c>
      <c r="Q32">
        <f>LARGE(Data[Total Tornadoes],Data[[#This Row],[Index]])</f>
        <v>656</v>
      </c>
      <c r="R32" t="b">
        <f>AND(Data[[#This Row],[Year]]&gt;=DashBoardBEGyr,Data[[#This Row],[Year]]&lt;=DashBoardENDyr)</f>
        <v>1</v>
      </c>
      <c r="S32" s="2">
        <f>Data[[#This Row],[Year]]*Data[[#This Row],[Year Filtered]]</f>
        <v>1980</v>
      </c>
      <c r="T32" s="2">
        <f>LARGE(Data[Year Filtered Returned],Data[[#This Row],[Index]])</f>
        <v>1964</v>
      </c>
      <c r="U32" s="2">
        <f>Data[[#This Row],[Year Filtered]]*Data[[#This Row],[Total Tornadoes]]</f>
        <v>866</v>
      </c>
      <c r="V32" s="2"/>
      <c r="W32" s="2"/>
    </row>
    <row r="33" spans="1:23" x14ac:dyDescent="0.25">
      <c r="A33">
        <v>32</v>
      </c>
      <c r="B33">
        <v>1981</v>
      </c>
      <c r="C33">
        <v>782</v>
      </c>
      <c r="D33">
        <v>2</v>
      </c>
      <c r="E33">
        <v>25</v>
      </c>
      <c r="F33">
        <v>33</v>
      </c>
      <c r="G33">
        <v>84</v>
      </c>
      <c r="H33">
        <v>187</v>
      </c>
      <c r="I33">
        <v>223</v>
      </c>
      <c r="J33">
        <v>98</v>
      </c>
      <c r="K33">
        <v>64</v>
      </c>
      <c r="L33">
        <v>26</v>
      </c>
      <c r="M33">
        <v>32</v>
      </c>
      <c r="N33">
        <v>7</v>
      </c>
      <c r="O33">
        <v>1</v>
      </c>
      <c r="P33">
        <f>SMALL(Data[Total Tornadoes],Data[[#This Row],[Index]])</f>
        <v>889</v>
      </c>
      <c r="Q33">
        <f>LARGE(Data[Total Tornadoes],Data[[#This Row],[Index]])</f>
        <v>654</v>
      </c>
      <c r="R33" t="b">
        <f>AND(Data[[#This Row],[Year]]&gt;=DashBoardBEGyr,Data[[#This Row],[Year]]&lt;=DashBoardENDyr)</f>
        <v>1</v>
      </c>
      <c r="S33" s="2">
        <f>Data[[#This Row],[Year]]*Data[[#This Row],[Year Filtered]]</f>
        <v>1981</v>
      </c>
      <c r="T33" s="2">
        <f>LARGE(Data[Year Filtered Returned],Data[[#This Row],[Index]])</f>
        <v>1963</v>
      </c>
      <c r="U33" s="2">
        <f>Data[[#This Row],[Year Filtered]]*Data[[#This Row],[Total Tornadoes]]</f>
        <v>782</v>
      </c>
      <c r="V33" s="2"/>
      <c r="W33" s="2"/>
    </row>
    <row r="34" spans="1:23" x14ac:dyDescent="0.25">
      <c r="A34">
        <v>33</v>
      </c>
      <c r="B34">
        <v>1982</v>
      </c>
      <c r="C34">
        <v>1047</v>
      </c>
      <c r="D34">
        <v>18</v>
      </c>
      <c r="E34">
        <v>3</v>
      </c>
      <c r="F34">
        <v>60</v>
      </c>
      <c r="G34">
        <v>150</v>
      </c>
      <c r="H34">
        <v>329</v>
      </c>
      <c r="I34">
        <v>196</v>
      </c>
      <c r="J34">
        <v>95</v>
      </c>
      <c r="K34">
        <v>34</v>
      </c>
      <c r="L34">
        <v>38</v>
      </c>
      <c r="M34">
        <v>9</v>
      </c>
      <c r="N34">
        <v>19</v>
      </c>
      <c r="O34">
        <v>96</v>
      </c>
      <c r="P34">
        <f>SMALL(Data[Total Tornadoes],Data[[#This Row],[Index]])</f>
        <v>897</v>
      </c>
      <c r="Q34">
        <f>LARGE(Data[Total Tornadoes],Data[[#This Row],[Index]])</f>
        <v>616</v>
      </c>
      <c r="R34" t="b">
        <f>AND(Data[[#This Row],[Year]]&gt;=DashBoardBEGyr,Data[[#This Row],[Year]]&lt;=DashBoardENDyr)</f>
        <v>1</v>
      </c>
      <c r="S34" s="2">
        <f>Data[[#This Row],[Year]]*Data[[#This Row],[Year Filtered]]</f>
        <v>1982</v>
      </c>
      <c r="T34" s="2">
        <f>LARGE(Data[Year Filtered Returned],Data[[#This Row],[Index]])</f>
        <v>1962</v>
      </c>
      <c r="U34" s="2">
        <f>Data[[#This Row],[Year Filtered]]*Data[[#This Row],[Total Tornadoes]]</f>
        <v>1047</v>
      </c>
      <c r="V34" s="2"/>
      <c r="W34" s="2"/>
    </row>
    <row r="35" spans="1:23" x14ac:dyDescent="0.25">
      <c r="A35">
        <v>34</v>
      </c>
      <c r="B35">
        <v>1983</v>
      </c>
      <c r="C35">
        <v>931</v>
      </c>
      <c r="D35">
        <v>13</v>
      </c>
      <c r="E35">
        <v>41</v>
      </c>
      <c r="F35">
        <v>71</v>
      </c>
      <c r="G35">
        <v>65</v>
      </c>
      <c r="H35">
        <v>249</v>
      </c>
      <c r="I35">
        <v>178</v>
      </c>
      <c r="J35">
        <v>99</v>
      </c>
      <c r="K35">
        <v>76</v>
      </c>
      <c r="L35">
        <v>19</v>
      </c>
      <c r="M35">
        <v>13</v>
      </c>
      <c r="N35">
        <v>49</v>
      </c>
      <c r="O35">
        <v>58</v>
      </c>
      <c r="P35">
        <f>SMALL(Data[Total Tornadoes],Data[[#This Row],[Index]])</f>
        <v>907</v>
      </c>
      <c r="Q35">
        <f>LARGE(Data[Total Tornadoes],Data[[#This Row],[Index]])</f>
        <v>608</v>
      </c>
      <c r="R35" t="b">
        <f>AND(Data[[#This Row],[Year]]&gt;=DashBoardBEGyr,Data[[#This Row],[Year]]&lt;=DashBoardENDyr)</f>
        <v>1</v>
      </c>
      <c r="S35" s="2">
        <f>Data[[#This Row],[Year]]*Data[[#This Row],[Year Filtered]]</f>
        <v>1983</v>
      </c>
      <c r="T35" s="2">
        <f>LARGE(Data[Year Filtered Returned],Data[[#This Row],[Index]])</f>
        <v>1961</v>
      </c>
      <c r="U35" s="2">
        <f>Data[[#This Row],[Year Filtered]]*Data[[#This Row],[Total Tornadoes]]</f>
        <v>931</v>
      </c>
      <c r="V35" s="2"/>
      <c r="W35" s="2"/>
    </row>
    <row r="36" spans="1:23" x14ac:dyDescent="0.25">
      <c r="A36">
        <v>35</v>
      </c>
      <c r="B36">
        <v>1984</v>
      </c>
      <c r="C36">
        <v>907</v>
      </c>
      <c r="D36">
        <v>1</v>
      </c>
      <c r="E36">
        <v>27</v>
      </c>
      <c r="F36">
        <v>73</v>
      </c>
      <c r="G36">
        <v>176</v>
      </c>
      <c r="H36">
        <v>169</v>
      </c>
      <c r="I36">
        <v>242</v>
      </c>
      <c r="J36">
        <v>72</v>
      </c>
      <c r="K36">
        <v>47</v>
      </c>
      <c r="L36">
        <v>17</v>
      </c>
      <c r="M36">
        <v>49</v>
      </c>
      <c r="N36">
        <v>30</v>
      </c>
      <c r="O36">
        <v>4</v>
      </c>
      <c r="P36">
        <f>SMALL(Data[Total Tornadoes],Data[[#This Row],[Index]])</f>
        <v>919</v>
      </c>
      <c r="Q36">
        <f>LARGE(Data[Total Tornadoes],Data[[#This Row],[Index]])</f>
        <v>604</v>
      </c>
      <c r="R36" t="b">
        <f>AND(Data[[#This Row],[Year]]&gt;=DashBoardBEGyr,Data[[#This Row],[Year]]&lt;=DashBoardENDyr)</f>
        <v>1</v>
      </c>
      <c r="S36" s="2">
        <f>Data[[#This Row],[Year]]*Data[[#This Row],[Year Filtered]]</f>
        <v>1984</v>
      </c>
      <c r="T36" s="2">
        <f>LARGE(Data[Year Filtered Returned],Data[[#This Row],[Index]])</f>
        <v>1960</v>
      </c>
      <c r="U36" s="2">
        <f>Data[[#This Row],[Year Filtered]]*Data[[#This Row],[Total Tornadoes]]</f>
        <v>907</v>
      </c>
      <c r="V36" s="2"/>
      <c r="W36" s="2"/>
    </row>
    <row r="37" spans="1:23" x14ac:dyDescent="0.25">
      <c r="A37">
        <v>36</v>
      </c>
      <c r="B37">
        <v>1985</v>
      </c>
      <c r="C37">
        <v>684</v>
      </c>
      <c r="D37">
        <v>2</v>
      </c>
      <c r="E37">
        <v>7</v>
      </c>
      <c r="F37">
        <v>38</v>
      </c>
      <c r="G37">
        <v>134</v>
      </c>
      <c r="H37">
        <v>182</v>
      </c>
      <c r="I37">
        <v>82</v>
      </c>
      <c r="J37">
        <v>51</v>
      </c>
      <c r="K37">
        <v>108</v>
      </c>
      <c r="L37">
        <v>40</v>
      </c>
      <c r="M37">
        <v>18</v>
      </c>
      <c r="N37">
        <v>19</v>
      </c>
      <c r="O37">
        <v>3</v>
      </c>
      <c r="P37">
        <f>SMALL(Data[Total Tornadoes],Data[[#This Row],[Index]])</f>
        <v>926</v>
      </c>
      <c r="Q37">
        <f>LARGE(Data[Total Tornadoes],Data[[#This Row],[Index]])</f>
        <v>593</v>
      </c>
      <c r="R37" t="b">
        <f>AND(Data[[#This Row],[Year]]&gt;=DashBoardBEGyr,Data[[#This Row],[Year]]&lt;=DashBoardENDyr)</f>
        <v>1</v>
      </c>
      <c r="S37" s="2">
        <f>Data[[#This Row],[Year]]*Data[[#This Row],[Year Filtered]]</f>
        <v>1985</v>
      </c>
      <c r="T37" s="2">
        <f>LARGE(Data[Year Filtered Returned],Data[[#This Row],[Index]])</f>
        <v>1959</v>
      </c>
      <c r="U37" s="2">
        <f>Data[[#This Row],[Year Filtered]]*Data[[#This Row],[Total Tornadoes]]</f>
        <v>684</v>
      </c>
      <c r="V37" s="2"/>
      <c r="W37" s="2"/>
    </row>
    <row r="38" spans="1:23" x14ac:dyDescent="0.25">
      <c r="A38">
        <v>37</v>
      </c>
      <c r="B38">
        <v>1986</v>
      </c>
      <c r="C38">
        <v>765</v>
      </c>
      <c r="D38">
        <v>0</v>
      </c>
      <c r="E38">
        <v>30</v>
      </c>
      <c r="F38">
        <v>76</v>
      </c>
      <c r="G38">
        <v>84</v>
      </c>
      <c r="H38">
        <v>173</v>
      </c>
      <c r="I38">
        <v>134</v>
      </c>
      <c r="J38">
        <v>88</v>
      </c>
      <c r="K38">
        <v>67</v>
      </c>
      <c r="L38">
        <v>65</v>
      </c>
      <c r="M38">
        <v>26</v>
      </c>
      <c r="N38">
        <v>17</v>
      </c>
      <c r="O38">
        <v>5</v>
      </c>
      <c r="P38">
        <f>SMALL(Data[Total Tornadoes],Data[[#This Row],[Index]])</f>
        <v>931</v>
      </c>
      <c r="Q38">
        <f>LARGE(Data[Total Tornadoes],Data[[#This Row],[Index]])</f>
        <v>585</v>
      </c>
      <c r="R38" t="b">
        <f>AND(Data[[#This Row],[Year]]&gt;=DashBoardBEGyr,Data[[#This Row],[Year]]&lt;=DashBoardENDyr)</f>
        <v>1</v>
      </c>
      <c r="S38" s="2">
        <f>Data[[#This Row],[Year]]*Data[[#This Row],[Year Filtered]]</f>
        <v>1986</v>
      </c>
      <c r="T38" s="2">
        <f>LARGE(Data[Year Filtered Returned],Data[[#This Row],[Index]])</f>
        <v>1958</v>
      </c>
      <c r="U38" s="2">
        <f>Data[[#This Row],[Year Filtered]]*Data[[#This Row],[Total Tornadoes]]</f>
        <v>765</v>
      </c>
      <c r="V38" s="2"/>
      <c r="W38" s="2"/>
    </row>
    <row r="39" spans="1:23" x14ac:dyDescent="0.25">
      <c r="A39">
        <v>38</v>
      </c>
      <c r="B39">
        <v>1987</v>
      </c>
      <c r="C39">
        <v>656</v>
      </c>
      <c r="D39">
        <v>6</v>
      </c>
      <c r="E39">
        <v>19</v>
      </c>
      <c r="F39">
        <v>38</v>
      </c>
      <c r="G39">
        <v>20</v>
      </c>
      <c r="H39">
        <v>126</v>
      </c>
      <c r="I39">
        <v>132</v>
      </c>
      <c r="J39">
        <v>163</v>
      </c>
      <c r="K39">
        <v>63</v>
      </c>
      <c r="L39">
        <v>19</v>
      </c>
      <c r="M39">
        <v>1</v>
      </c>
      <c r="N39">
        <v>55</v>
      </c>
      <c r="O39">
        <v>14</v>
      </c>
      <c r="P39">
        <f>SMALL(Data[Total Tornadoes],Data[[#This Row],[Index]])</f>
        <v>945</v>
      </c>
      <c r="Q39">
        <f>LARGE(Data[Total Tornadoes],Data[[#This Row],[Index]])</f>
        <v>564</v>
      </c>
      <c r="R39" t="b">
        <f>AND(Data[[#This Row],[Year]]&gt;=DashBoardBEGyr,Data[[#This Row],[Year]]&lt;=DashBoardENDyr)</f>
        <v>1</v>
      </c>
      <c r="S39" s="2">
        <f>Data[[#This Row],[Year]]*Data[[#This Row],[Year Filtered]]</f>
        <v>1987</v>
      </c>
      <c r="T39" s="2">
        <f>LARGE(Data[Year Filtered Returned],Data[[#This Row],[Index]])</f>
        <v>1957</v>
      </c>
      <c r="U39" s="2">
        <f>Data[[#This Row],[Year Filtered]]*Data[[#This Row],[Total Tornadoes]]</f>
        <v>656</v>
      </c>
      <c r="V39" s="2"/>
      <c r="W39" s="2"/>
    </row>
    <row r="40" spans="1:23" x14ac:dyDescent="0.25">
      <c r="A40">
        <v>39</v>
      </c>
      <c r="B40">
        <v>1988</v>
      </c>
      <c r="C40">
        <v>702</v>
      </c>
      <c r="D40">
        <v>17</v>
      </c>
      <c r="E40">
        <v>4</v>
      </c>
      <c r="F40">
        <v>28</v>
      </c>
      <c r="G40">
        <v>58</v>
      </c>
      <c r="H40">
        <v>132</v>
      </c>
      <c r="I40">
        <v>63</v>
      </c>
      <c r="J40">
        <v>103</v>
      </c>
      <c r="K40">
        <v>61</v>
      </c>
      <c r="L40">
        <v>76</v>
      </c>
      <c r="M40">
        <v>19</v>
      </c>
      <c r="N40">
        <v>121</v>
      </c>
      <c r="O40">
        <v>20</v>
      </c>
      <c r="P40">
        <f>SMALL(Data[Total Tornadoes],Data[[#This Row],[Index]])</f>
        <v>1047</v>
      </c>
      <c r="Q40">
        <f>LARGE(Data[Total Tornadoes],Data[[#This Row],[Index]])</f>
        <v>550</v>
      </c>
      <c r="R40" t="b">
        <f>AND(Data[[#This Row],[Year]]&gt;=DashBoardBEGyr,Data[[#This Row],[Year]]&lt;=DashBoardENDyr)</f>
        <v>1</v>
      </c>
      <c r="S40" s="2">
        <f>Data[[#This Row],[Year]]*Data[[#This Row],[Year Filtered]]</f>
        <v>1988</v>
      </c>
      <c r="T40" s="2">
        <f>LARGE(Data[Year Filtered Returned],Data[[#This Row],[Index]])</f>
        <v>1956</v>
      </c>
      <c r="U40" s="2">
        <f>Data[[#This Row],[Year Filtered]]*Data[[#This Row],[Total Tornadoes]]</f>
        <v>702</v>
      </c>
      <c r="V40" s="2"/>
      <c r="W40" s="2"/>
    </row>
    <row r="41" spans="1:23" x14ac:dyDescent="0.25">
      <c r="A41">
        <v>40</v>
      </c>
      <c r="B41">
        <v>1989</v>
      </c>
      <c r="C41">
        <v>856</v>
      </c>
      <c r="D41">
        <v>14</v>
      </c>
      <c r="E41">
        <v>18</v>
      </c>
      <c r="F41">
        <v>43</v>
      </c>
      <c r="G41">
        <v>82</v>
      </c>
      <c r="H41">
        <v>231</v>
      </c>
      <c r="I41">
        <v>252</v>
      </c>
      <c r="J41">
        <v>59</v>
      </c>
      <c r="K41">
        <v>36</v>
      </c>
      <c r="L41">
        <v>31</v>
      </c>
      <c r="M41">
        <v>30</v>
      </c>
      <c r="N41">
        <v>57</v>
      </c>
      <c r="O41">
        <v>3</v>
      </c>
      <c r="P41">
        <f>SMALL(Data[Total Tornadoes],Data[[#This Row],[Index]])</f>
        <v>1082</v>
      </c>
      <c r="Q41">
        <f>LARGE(Data[Total Tornadoes],Data[[#This Row],[Index]])</f>
        <v>504</v>
      </c>
      <c r="R41" t="b">
        <f>AND(Data[[#This Row],[Year]]&gt;=DashBoardBEGyr,Data[[#This Row],[Year]]&lt;=DashBoardENDyr)</f>
        <v>1</v>
      </c>
      <c r="S41" s="2">
        <f>Data[[#This Row],[Year]]*Data[[#This Row],[Year Filtered]]</f>
        <v>1989</v>
      </c>
      <c r="T41" s="2">
        <f>LARGE(Data[Year Filtered Returned],Data[[#This Row],[Index]])</f>
        <v>0</v>
      </c>
      <c r="U41" s="2">
        <f>Data[[#This Row],[Year Filtered]]*Data[[#This Row],[Total Tornadoes]]</f>
        <v>856</v>
      </c>
      <c r="V41" s="2"/>
      <c r="W41" s="2"/>
    </row>
    <row r="42" spans="1:23" x14ac:dyDescent="0.25">
      <c r="A42">
        <v>41</v>
      </c>
      <c r="B42">
        <v>1990</v>
      </c>
      <c r="C42">
        <v>1133</v>
      </c>
      <c r="D42">
        <v>11</v>
      </c>
      <c r="E42">
        <v>57</v>
      </c>
      <c r="F42">
        <v>86</v>
      </c>
      <c r="G42">
        <v>108</v>
      </c>
      <c r="H42">
        <v>243</v>
      </c>
      <c r="I42">
        <v>329</v>
      </c>
      <c r="J42">
        <v>106</v>
      </c>
      <c r="K42">
        <v>60</v>
      </c>
      <c r="L42">
        <v>45</v>
      </c>
      <c r="M42">
        <v>35</v>
      </c>
      <c r="N42">
        <v>18</v>
      </c>
      <c r="O42">
        <v>35</v>
      </c>
      <c r="P42">
        <f>SMALL(Data[Total Tornadoes],Data[[#This Row],[Index]])</f>
        <v>1102</v>
      </c>
      <c r="Q42">
        <f>LARGE(Data[Total Tornadoes],Data[[#This Row],[Index]])</f>
        <v>463</v>
      </c>
      <c r="R42" t="b">
        <f>AND(Data[[#This Row],[Year]]&gt;=DashBoardBEGyr,Data[[#This Row],[Year]]&lt;=DashBoardENDyr)</f>
        <v>1</v>
      </c>
      <c r="S42" s="2">
        <f>Data[[#This Row],[Year]]*Data[[#This Row],[Year Filtered]]</f>
        <v>1990</v>
      </c>
      <c r="T42" s="2">
        <f>LARGE(Data[Year Filtered Returned],Data[[#This Row],[Index]])</f>
        <v>0</v>
      </c>
      <c r="U42" s="2">
        <f>Data[[#This Row],[Year Filtered]]*Data[[#This Row],[Total Tornadoes]]</f>
        <v>1133</v>
      </c>
      <c r="V42" s="2"/>
      <c r="W42" s="2"/>
    </row>
    <row r="43" spans="1:23" x14ac:dyDescent="0.25">
      <c r="A43">
        <v>42</v>
      </c>
      <c r="B43">
        <v>1991</v>
      </c>
      <c r="C43">
        <v>1132</v>
      </c>
      <c r="D43">
        <v>29</v>
      </c>
      <c r="E43">
        <v>11</v>
      </c>
      <c r="F43">
        <v>157</v>
      </c>
      <c r="G43">
        <v>204</v>
      </c>
      <c r="H43">
        <v>335</v>
      </c>
      <c r="I43">
        <v>216</v>
      </c>
      <c r="J43">
        <v>64</v>
      </c>
      <c r="K43">
        <v>46</v>
      </c>
      <c r="L43">
        <v>26</v>
      </c>
      <c r="M43">
        <v>21</v>
      </c>
      <c r="N43">
        <v>20</v>
      </c>
      <c r="O43">
        <v>3</v>
      </c>
      <c r="P43">
        <f>SMALL(Data[Total Tornadoes],Data[[#This Row],[Index]])</f>
        <v>1132</v>
      </c>
      <c r="Q43">
        <f>LARGE(Data[Total Tornadoes],Data[[#This Row],[Index]])</f>
        <v>422</v>
      </c>
      <c r="R43" t="b">
        <f>AND(Data[[#This Row],[Year]]&gt;=DashBoardBEGyr,Data[[#This Row],[Year]]&lt;=DashBoardENDyr)</f>
        <v>1</v>
      </c>
      <c r="S43" s="2">
        <f>Data[[#This Row],[Year]]*Data[[#This Row],[Year Filtered]]</f>
        <v>1991</v>
      </c>
      <c r="T43" s="2">
        <f>LARGE(Data[Year Filtered Returned],Data[[#This Row],[Index]])</f>
        <v>0</v>
      </c>
      <c r="U43" s="2">
        <f>Data[[#This Row],[Year Filtered]]*Data[[#This Row],[Total Tornadoes]]</f>
        <v>1132</v>
      </c>
      <c r="V43" s="2"/>
      <c r="W43" s="2"/>
    </row>
    <row r="44" spans="1:23" x14ac:dyDescent="0.25">
      <c r="A44">
        <v>43</v>
      </c>
      <c r="B44">
        <v>1992</v>
      </c>
      <c r="C44">
        <v>1297</v>
      </c>
      <c r="D44">
        <v>15</v>
      </c>
      <c r="E44">
        <v>29</v>
      </c>
      <c r="F44">
        <v>55</v>
      </c>
      <c r="G44">
        <v>53</v>
      </c>
      <c r="H44">
        <v>137</v>
      </c>
      <c r="I44">
        <v>399</v>
      </c>
      <c r="J44">
        <v>213</v>
      </c>
      <c r="K44">
        <v>115</v>
      </c>
      <c r="L44">
        <v>81</v>
      </c>
      <c r="M44">
        <v>34</v>
      </c>
      <c r="N44">
        <v>146</v>
      </c>
      <c r="O44">
        <v>20</v>
      </c>
      <c r="P44">
        <f>SMALL(Data[Total Tornadoes],Data[[#This Row],[Index]])</f>
        <v>1133</v>
      </c>
      <c r="Q44">
        <f>LARGE(Data[Total Tornadoes],Data[[#This Row],[Index]])</f>
        <v>260</v>
      </c>
      <c r="R44" t="b">
        <f>AND(Data[[#This Row],[Year]]&gt;=DashBoardBEGyr,Data[[#This Row],[Year]]&lt;=DashBoardENDyr)</f>
        <v>1</v>
      </c>
      <c r="S44" s="2">
        <f>Data[[#This Row],[Year]]*Data[[#This Row],[Year Filtered]]</f>
        <v>1992</v>
      </c>
      <c r="T44" s="2">
        <f>LARGE(Data[Year Filtered Returned],Data[[#This Row],[Index]])</f>
        <v>0</v>
      </c>
      <c r="U44" s="2">
        <f>Data[[#This Row],[Year Filtered]]*Data[[#This Row],[Total Tornadoes]]</f>
        <v>1297</v>
      </c>
      <c r="V44" s="2"/>
      <c r="W44" s="2"/>
    </row>
    <row r="45" spans="1:23" x14ac:dyDescent="0.25">
      <c r="A45">
        <v>44</v>
      </c>
      <c r="B45">
        <v>1993</v>
      </c>
      <c r="C45">
        <v>1173</v>
      </c>
      <c r="D45">
        <v>17</v>
      </c>
      <c r="E45">
        <v>34</v>
      </c>
      <c r="F45">
        <v>48</v>
      </c>
      <c r="G45">
        <v>85</v>
      </c>
      <c r="H45">
        <v>177</v>
      </c>
      <c r="I45">
        <v>313</v>
      </c>
      <c r="J45">
        <v>242</v>
      </c>
      <c r="K45">
        <v>112</v>
      </c>
      <c r="L45">
        <v>65</v>
      </c>
      <c r="M45">
        <v>55</v>
      </c>
      <c r="N45">
        <v>19</v>
      </c>
      <c r="O45">
        <v>6</v>
      </c>
      <c r="P45">
        <f>SMALL(Data[Total Tornadoes],Data[[#This Row],[Index]])</f>
        <v>1173</v>
      </c>
      <c r="Q45">
        <f>LARGE(Data[Total Tornadoes],Data[[#This Row],[Index]])</f>
        <v>240</v>
      </c>
      <c r="R45" t="b">
        <f>AND(Data[[#This Row],[Year]]&gt;=DashBoardBEGyr,Data[[#This Row],[Year]]&lt;=DashBoardENDyr)</f>
        <v>1</v>
      </c>
      <c r="S45" s="2">
        <f>Data[[#This Row],[Year]]*Data[[#This Row],[Year Filtered]]</f>
        <v>1993</v>
      </c>
      <c r="T45" s="2">
        <f>LARGE(Data[Year Filtered Returned],Data[[#This Row],[Index]])</f>
        <v>0</v>
      </c>
      <c r="U45" s="2">
        <f>Data[[#This Row],[Year Filtered]]*Data[[#This Row],[Total Tornadoes]]</f>
        <v>1173</v>
      </c>
      <c r="V45" s="2"/>
      <c r="W45" s="2"/>
    </row>
    <row r="46" spans="1:23" x14ac:dyDescent="0.25">
      <c r="A46">
        <v>45</v>
      </c>
      <c r="B46">
        <v>1994</v>
      </c>
      <c r="C46">
        <v>1082</v>
      </c>
      <c r="D46">
        <v>13</v>
      </c>
      <c r="E46">
        <v>9</v>
      </c>
      <c r="F46">
        <v>58</v>
      </c>
      <c r="G46">
        <v>205</v>
      </c>
      <c r="H46">
        <v>161</v>
      </c>
      <c r="I46">
        <v>234</v>
      </c>
      <c r="J46">
        <v>155</v>
      </c>
      <c r="K46">
        <v>120</v>
      </c>
      <c r="L46">
        <v>30</v>
      </c>
      <c r="M46">
        <v>51</v>
      </c>
      <c r="N46">
        <v>42</v>
      </c>
      <c r="O46">
        <v>4</v>
      </c>
      <c r="P46">
        <f>SMALL(Data[Total Tornadoes],Data[[#This Row],[Index]])</f>
        <v>1297</v>
      </c>
      <c r="Q46">
        <f>LARGE(Data[Total Tornadoes],Data[[#This Row],[Index]])</f>
        <v>201</v>
      </c>
      <c r="R46" t="b">
        <f>AND(Data[[#This Row],[Year]]&gt;=DashBoardBEGyr,Data[[#This Row],[Year]]&lt;=DashBoardENDyr)</f>
        <v>1</v>
      </c>
      <c r="S46" s="2">
        <f>Data[[#This Row],[Year]]*Data[[#This Row],[Year Filtered]]</f>
        <v>1994</v>
      </c>
      <c r="T46" s="2">
        <f>LARGE(Data[Year Filtered Returned],Data[[#This Row],[Index]])</f>
        <v>0</v>
      </c>
      <c r="U46" s="2">
        <f>Data[[#This Row],[Year Filtered]]*Data[[#This Row],[Total Tornadoes]]</f>
        <v>1082</v>
      </c>
      <c r="V46" s="2"/>
      <c r="W46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1"/>
  <sheetViews>
    <sheetView showGridLines="0" tabSelected="1" workbookViewId="0">
      <selection activeCell="O15" sqref="O15"/>
    </sheetView>
  </sheetViews>
  <sheetFormatPr defaultRowHeight="15" x14ac:dyDescent="0.25"/>
  <cols>
    <col min="2" max="2" width="10.28515625" bestFit="1" customWidth="1"/>
    <col min="3" max="3" width="15.28515625" bestFit="1" customWidth="1"/>
    <col min="8" max="9" width="15.28515625" bestFit="1" customWidth="1"/>
  </cols>
  <sheetData>
    <row r="3" spans="1:9" x14ac:dyDescent="0.25">
      <c r="B3" s="5" t="s">
        <v>29</v>
      </c>
      <c r="C3" s="7">
        <v>1956</v>
      </c>
    </row>
    <row r="4" spans="1:9" x14ac:dyDescent="0.25">
      <c r="B4" s="6" t="s">
        <v>30</v>
      </c>
      <c r="C4" s="8">
        <v>1994</v>
      </c>
    </row>
    <row r="6" spans="1:9" x14ac:dyDescent="0.25">
      <c r="B6" s="4" t="s">
        <v>0</v>
      </c>
      <c r="C6" s="4" t="s">
        <v>1</v>
      </c>
      <c r="H6" t="s">
        <v>1</v>
      </c>
      <c r="I6" t="s">
        <v>1</v>
      </c>
    </row>
    <row r="7" spans="1:9" x14ac:dyDescent="0.25">
      <c r="A7" s="3">
        <v>1</v>
      </c>
      <c r="B7" s="1">
        <f>INDEX(Data[Years Filtered Returned Modified],A7)</f>
        <v>1994</v>
      </c>
      <c r="C7" s="1">
        <f>IFERROR(INDEX(Data[Total Tornadoes],(MATCH(B7,Data[Year],0))),"")</f>
        <v>1082</v>
      </c>
      <c r="H7">
        <f>SUM(Data[Total Tornadoes Filterd])</f>
        <v>31936</v>
      </c>
      <c r="I7">
        <f>SUMPRODUCT((Data[Year]&gt;=DashBoardBEGyr)*(Data[Year]&lt;=DashBoardENDyr)*Data[Total Tornadoes])</f>
        <v>31936</v>
      </c>
    </row>
    <row r="8" spans="1:9" x14ac:dyDescent="0.25">
      <c r="A8" s="3">
        <v>2</v>
      </c>
      <c r="B8" s="1">
        <f>INDEX(Data[Years Filtered Returned Modified],A8)</f>
        <v>1993</v>
      </c>
      <c r="C8" s="1">
        <f>IFERROR(INDEX(Data[Total Tornadoes],(MATCH(B8,Data[Year],0))),"")</f>
        <v>1173</v>
      </c>
    </row>
    <row r="9" spans="1:9" x14ac:dyDescent="0.25">
      <c r="A9" s="3">
        <v>3</v>
      </c>
      <c r="B9" s="1">
        <f>INDEX(Data[Years Filtered Returned Modified],A9)</f>
        <v>1992</v>
      </c>
      <c r="C9" s="1">
        <f>IFERROR(INDEX(Data[Total Tornadoes],(MATCH(B9,Data[Year],0))),"")</f>
        <v>1297</v>
      </c>
      <c r="H9" t="s">
        <v>35</v>
      </c>
    </row>
    <row r="10" spans="1:9" x14ac:dyDescent="0.25">
      <c r="A10" s="3">
        <v>4</v>
      </c>
      <c r="B10" s="1">
        <f>INDEX(Data[Years Filtered Returned Modified],A10)</f>
        <v>1991</v>
      </c>
      <c r="C10" s="1">
        <f>IFERROR(INDEX(Data[Total Tornadoes],(MATCH(B10,Data[Year],0))),"")</f>
        <v>1132</v>
      </c>
      <c r="H10" t="s">
        <v>36</v>
      </c>
      <c r="I10">
        <f>SUMPRODUCT((Data[Year]&gt;=DashBoardBEGyr)*(Data[Year]&lt;=DashBoardENDyr)*(Data[[Jan]:[Mar]]))</f>
        <v>3469</v>
      </c>
    </row>
    <row r="11" spans="1:9" x14ac:dyDescent="0.25">
      <c r="A11" s="3">
        <v>5</v>
      </c>
      <c r="B11" s="1">
        <f>INDEX(Data[Years Filtered Returned Modified],A11)</f>
        <v>1990</v>
      </c>
      <c r="C11" s="1">
        <f>IFERROR(INDEX(Data[Total Tornadoes],(MATCH(B11,Data[Year],0))),"")</f>
        <v>1133</v>
      </c>
      <c r="H11" t="s">
        <v>37</v>
      </c>
      <c r="I11">
        <f>SUMPRODUCT((Data[Year]&gt;=DashBoardBEGyr)*(Data[Year]&lt;=DashBoardENDyr)*(Data[[Apr]:[June]]))</f>
        <v>17752</v>
      </c>
    </row>
    <row r="12" spans="1:9" x14ac:dyDescent="0.25">
      <c r="A12" s="3">
        <v>6</v>
      </c>
      <c r="B12" s="1">
        <f>INDEX(Data[Years Filtered Returned Modified],A12)</f>
        <v>1989</v>
      </c>
      <c r="C12" s="1">
        <f>IFERROR(INDEX(Data[Total Tornadoes],(MATCH(B12,Data[Year],0))),"")</f>
        <v>856</v>
      </c>
      <c r="H12" t="s">
        <v>38</v>
      </c>
      <c r="I12">
        <f>SUMPRODUCT((Data[Year]&gt;=DashBoardBEGyr)*(Data[Year]&lt;=DashBoardENDyr)*(Data[[July]:[Sept]]))</f>
        <v>7816</v>
      </c>
    </row>
    <row r="13" spans="1:9" x14ac:dyDescent="0.25">
      <c r="A13" s="3">
        <v>7</v>
      </c>
      <c r="B13" s="1">
        <f>INDEX(Data[Years Filtered Returned Modified],A13)</f>
        <v>1988</v>
      </c>
      <c r="C13" s="1">
        <f>IFERROR(INDEX(Data[Total Tornadoes],(MATCH(B13,Data[Year],0))),"")</f>
        <v>702</v>
      </c>
      <c r="H13" t="s">
        <v>39</v>
      </c>
      <c r="I13">
        <f>SUMPRODUCT((Data[Year]&gt;=DashBoardBEGyr)*(Data[Year]&lt;=DashBoardENDyr)*(Data[[Oct]:[Dec]]))</f>
        <v>2899</v>
      </c>
    </row>
    <row r="14" spans="1:9" x14ac:dyDescent="0.25">
      <c r="A14" s="3">
        <v>8</v>
      </c>
      <c r="B14" s="1">
        <f>INDEX(Data[Years Filtered Returned Modified],A14)</f>
        <v>1987</v>
      </c>
      <c r="C14" s="1">
        <f>IFERROR(INDEX(Data[Total Tornadoes],(MATCH(B14,Data[Year],0))),"")</f>
        <v>656</v>
      </c>
      <c r="H14" t="s">
        <v>40</v>
      </c>
      <c r="I14">
        <f>SUM(I10:I13)</f>
        <v>31936</v>
      </c>
    </row>
    <row r="15" spans="1:9" x14ac:dyDescent="0.25">
      <c r="A15" s="3">
        <v>9</v>
      </c>
      <c r="B15" s="1">
        <f>INDEX(Data[Years Filtered Returned Modified],A15)</f>
        <v>1986</v>
      </c>
      <c r="C15" s="1">
        <f>IFERROR(INDEX(Data[Total Tornadoes],(MATCH(B15,Data[Year],0))),"")</f>
        <v>765</v>
      </c>
    </row>
    <row r="16" spans="1:9" x14ac:dyDescent="0.25">
      <c r="A16" s="3">
        <v>10</v>
      </c>
      <c r="B16" s="1">
        <f>INDEX(Data[Years Filtered Returned Modified],A16)</f>
        <v>1985</v>
      </c>
      <c r="C16" s="1">
        <f>IFERROR(INDEX(Data[Total Tornadoes],(MATCH(B16,Data[Year],0))),"")</f>
        <v>684</v>
      </c>
    </row>
    <row r="17" spans="1:3" x14ac:dyDescent="0.25">
      <c r="A17" s="3">
        <v>11</v>
      </c>
      <c r="B17" s="1">
        <f>INDEX(Data[Years Filtered Returned Modified],A17)</f>
        <v>1984</v>
      </c>
      <c r="C17" s="1">
        <f>IFERROR(INDEX(Data[Total Tornadoes],(MATCH(B17,Data[Year],0))),"")</f>
        <v>907</v>
      </c>
    </row>
    <row r="18" spans="1:3" x14ac:dyDescent="0.25">
      <c r="A18" s="3">
        <v>12</v>
      </c>
      <c r="B18" s="1">
        <f>INDEX(Data[Years Filtered Returned Modified],A18)</f>
        <v>1983</v>
      </c>
      <c r="C18" s="1">
        <f>IFERROR(INDEX(Data[Total Tornadoes],(MATCH(B18,Data[Year],0))),"")</f>
        <v>931</v>
      </c>
    </row>
    <row r="19" spans="1:3" x14ac:dyDescent="0.25">
      <c r="A19" s="3">
        <v>13</v>
      </c>
      <c r="B19" s="1">
        <f>INDEX(Data[Years Filtered Returned Modified],A19)</f>
        <v>1982</v>
      </c>
      <c r="C19" s="1">
        <f>IFERROR(INDEX(Data[Total Tornadoes],(MATCH(B19,Data[Year],0))),"")</f>
        <v>1047</v>
      </c>
    </row>
    <row r="20" spans="1:3" x14ac:dyDescent="0.25">
      <c r="A20" s="3">
        <v>14</v>
      </c>
      <c r="B20" s="1">
        <f>INDEX(Data[Years Filtered Returned Modified],A20)</f>
        <v>1981</v>
      </c>
      <c r="C20" s="1">
        <f>IFERROR(INDEX(Data[Total Tornadoes],(MATCH(B20,Data[Year],0))),"")</f>
        <v>782</v>
      </c>
    </row>
    <row r="21" spans="1:3" x14ac:dyDescent="0.25">
      <c r="A21" s="3">
        <v>15</v>
      </c>
      <c r="B21" s="1">
        <f>INDEX(Data[Years Filtered Returned Modified],A21)</f>
        <v>1980</v>
      </c>
      <c r="C21" s="1">
        <f>IFERROR(INDEX(Data[Total Tornadoes],(MATCH(B21,Data[Year],0))),"")</f>
        <v>866</v>
      </c>
    </row>
    <row r="22" spans="1:3" x14ac:dyDescent="0.25">
      <c r="A22" s="3">
        <v>16</v>
      </c>
      <c r="B22" s="1">
        <f>INDEX(Data[Years Filtered Returned Modified],A22)</f>
        <v>1979</v>
      </c>
      <c r="C22" s="1">
        <f>IFERROR(INDEX(Data[Total Tornadoes],(MATCH(B22,Data[Year],0))),"")</f>
        <v>855</v>
      </c>
    </row>
    <row r="23" spans="1:3" x14ac:dyDescent="0.25">
      <c r="A23" s="3">
        <v>17</v>
      </c>
      <c r="B23" s="1">
        <f>INDEX(Data[Years Filtered Returned Modified],A23)</f>
        <v>1978</v>
      </c>
      <c r="C23" s="1">
        <f>IFERROR(INDEX(Data[Total Tornadoes],(MATCH(B23,Data[Year],0))),"")</f>
        <v>789</v>
      </c>
    </row>
    <row r="24" spans="1:3" x14ac:dyDescent="0.25">
      <c r="A24" s="3">
        <v>18</v>
      </c>
      <c r="B24" s="1">
        <f>INDEX(Data[Years Filtered Returned Modified],A24)</f>
        <v>1977</v>
      </c>
      <c r="C24" s="1">
        <f>IFERROR(INDEX(Data[Total Tornadoes],(MATCH(B24,Data[Year],0))),"")</f>
        <v>852</v>
      </c>
    </row>
    <row r="25" spans="1:3" x14ac:dyDescent="0.25">
      <c r="A25" s="3">
        <v>19</v>
      </c>
      <c r="B25" s="1">
        <f>INDEX(Data[Years Filtered Returned Modified],A25)</f>
        <v>1976</v>
      </c>
      <c r="C25" s="1">
        <f>IFERROR(INDEX(Data[Total Tornadoes],(MATCH(B25,Data[Year],0))),"")</f>
        <v>834</v>
      </c>
    </row>
    <row r="26" spans="1:3" x14ac:dyDescent="0.25">
      <c r="A26" s="3">
        <v>20</v>
      </c>
      <c r="B26" s="1">
        <f>INDEX(Data[Years Filtered Returned Modified],A26)</f>
        <v>1975</v>
      </c>
      <c r="C26" s="1">
        <f>IFERROR(INDEX(Data[Total Tornadoes],(MATCH(B26,Data[Year],0))),"")</f>
        <v>919</v>
      </c>
    </row>
    <row r="27" spans="1:3" x14ac:dyDescent="0.25">
      <c r="A27" s="3">
        <v>21</v>
      </c>
      <c r="B27" s="1">
        <f>INDEX(Data[Years Filtered Returned Modified],A27)</f>
        <v>1974</v>
      </c>
      <c r="C27" s="1">
        <f>IFERROR(INDEX(Data[Total Tornadoes],(MATCH(B27,Data[Year],0))),"")</f>
        <v>945</v>
      </c>
    </row>
    <row r="28" spans="1:3" x14ac:dyDescent="0.25">
      <c r="A28" s="3">
        <v>22</v>
      </c>
      <c r="B28" s="1">
        <f>INDEX(Data[Years Filtered Returned Modified],A28)</f>
        <v>1973</v>
      </c>
      <c r="C28" s="1">
        <f>IFERROR(INDEX(Data[Total Tornadoes],(MATCH(B28,Data[Year],0))),"")</f>
        <v>1102</v>
      </c>
    </row>
    <row r="29" spans="1:3" x14ac:dyDescent="0.25">
      <c r="A29" s="3">
        <v>23</v>
      </c>
      <c r="B29" s="1">
        <f>INDEX(Data[Years Filtered Returned Modified],A29)</f>
        <v>1972</v>
      </c>
      <c r="C29" s="1">
        <f>IFERROR(INDEX(Data[Total Tornadoes],(MATCH(B29,Data[Year],0))),"")</f>
        <v>741</v>
      </c>
    </row>
    <row r="30" spans="1:3" x14ac:dyDescent="0.25">
      <c r="A30" s="3">
        <v>24</v>
      </c>
      <c r="B30" s="1">
        <f>INDEX(Data[Years Filtered Returned Modified],A30)</f>
        <v>1971</v>
      </c>
      <c r="C30" s="1">
        <f>IFERROR(INDEX(Data[Total Tornadoes],(MATCH(B30,Data[Year],0))),"")</f>
        <v>889</v>
      </c>
    </row>
    <row r="31" spans="1:3" x14ac:dyDescent="0.25">
      <c r="A31" s="3">
        <v>25</v>
      </c>
      <c r="B31" s="1">
        <f>INDEX(Data[Years Filtered Returned Modified],A31)</f>
        <v>1970</v>
      </c>
      <c r="C31" s="1">
        <f>IFERROR(INDEX(Data[Total Tornadoes],(MATCH(B31,Data[Year],0))),"")</f>
        <v>654</v>
      </c>
    </row>
    <row r="32" spans="1:3" x14ac:dyDescent="0.25">
      <c r="A32" s="3">
        <v>26</v>
      </c>
      <c r="B32" s="1">
        <f>INDEX(Data[Years Filtered Returned Modified],A32)</f>
        <v>1969</v>
      </c>
      <c r="C32" s="1">
        <f>IFERROR(INDEX(Data[Total Tornadoes],(MATCH(B32,Data[Year],0))),"")</f>
        <v>608</v>
      </c>
    </row>
    <row r="33" spans="1:3" x14ac:dyDescent="0.25">
      <c r="A33" s="3">
        <v>27</v>
      </c>
      <c r="B33" s="1">
        <f>INDEX(Data[Years Filtered Returned Modified],A33)</f>
        <v>1968</v>
      </c>
      <c r="C33" s="1">
        <f>IFERROR(INDEX(Data[Total Tornadoes],(MATCH(B33,Data[Year],0))),"")</f>
        <v>660</v>
      </c>
    </row>
    <row r="34" spans="1:3" x14ac:dyDescent="0.25">
      <c r="A34" s="3">
        <v>28</v>
      </c>
      <c r="B34" s="1">
        <f>INDEX(Data[Years Filtered Returned Modified],A34)</f>
        <v>1967</v>
      </c>
      <c r="C34" s="1">
        <f>IFERROR(INDEX(Data[Total Tornadoes],(MATCH(B34,Data[Year],0))),"")</f>
        <v>926</v>
      </c>
    </row>
    <row r="35" spans="1:3" x14ac:dyDescent="0.25">
      <c r="A35" s="3">
        <v>29</v>
      </c>
      <c r="B35" s="1">
        <f>INDEX(Data[Years Filtered Returned Modified],A35)</f>
        <v>1966</v>
      </c>
      <c r="C35" s="1">
        <f>IFERROR(INDEX(Data[Total Tornadoes],(MATCH(B35,Data[Year],0))),"")</f>
        <v>585</v>
      </c>
    </row>
    <row r="36" spans="1:3" x14ac:dyDescent="0.25">
      <c r="A36" s="3">
        <v>30</v>
      </c>
      <c r="B36" s="1">
        <f>INDEX(Data[Years Filtered Returned Modified],A36)</f>
        <v>1965</v>
      </c>
      <c r="C36" s="1">
        <f>IFERROR(INDEX(Data[Total Tornadoes],(MATCH(B36,Data[Year],0))),"")</f>
        <v>897</v>
      </c>
    </row>
    <row r="37" spans="1:3" x14ac:dyDescent="0.25">
      <c r="A37" s="3">
        <v>31</v>
      </c>
      <c r="B37" s="1">
        <f>INDEX(Data[Years Filtered Returned Modified],A37)</f>
        <v>1964</v>
      </c>
      <c r="C37" s="1">
        <f>IFERROR(INDEX(Data[Total Tornadoes],(MATCH(B37,Data[Year],0))),"")</f>
        <v>704</v>
      </c>
    </row>
    <row r="38" spans="1:3" x14ac:dyDescent="0.25">
      <c r="A38" s="3">
        <v>32</v>
      </c>
      <c r="B38" s="1">
        <f>INDEX(Data[Years Filtered Returned Modified],A38)</f>
        <v>1963</v>
      </c>
      <c r="C38" s="1">
        <f>IFERROR(INDEX(Data[Total Tornadoes],(MATCH(B38,Data[Year],0))),"")</f>
        <v>463</v>
      </c>
    </row>
    <row r="39" spans="1:3" x14ac:dyDescent="0.25">
      <c r="A39" s="3">
        <v>33</v>
      </c>
      <c r="B39" s="1">
        <f>INDEX(Data[Years Filtered Returned Modified],A39)</f>
        <v>1962</v>
      </c>
      <c r="C39" s="1">
        <f>IFERROR(INDEX(Data[Total Tornadoes],(MATCH(B39,Data[Year],0))),"")</f>
        <v>657</v>
      </c>
    </row>
    <row r="40" spans="1:3" x14ac:dyDescent="0.25">
      <c r="A40" s="3">
        <v>34</v>
      </c>
      <c r="B40" s="1">
        <f>INDEX(Data[Years Filtered Returned Modified],A40)</f>
        <v>1961</v>
      </c>
      <c r="C40" s="1">
        <f>IFERROR(INDEX(Data[Total Tornadoes],(MATCH(B40,Data[Year],0))),"")</f>
        <v>697</v>
      </c>
    </row>
    <row r="41" spans="1:3" x14ac:dyDescent="0.25">
      <c r="A41" s="3">
        <v>35</v>
      </c>
      <c r="B41" s="1">
        <f>INDEX(Data[Years Filtered Returned Modified],A41)</f>
        <v>1960</v>
      </c>
      <c r="C41" s="1">
        <f>IFERROR(INDEX(Data[Total Tornadoes],(MATCH(B41,Data[Year],0))),"")</f>
        <v>616</v>
      </c>
    </row>
    <row r="42" spans="1:3" x14ac:dyDescent="0.25">
      <c r="A42" s="3">
        <v>36</v>
      </c>
      <c r="B42" s="1">
        <f>INDEX(Data[Years Filtered Returned Modified],A42)</f>
        <v>1959</v>
      </c>
      <c r="C42" s="1">
        <f>IFERROR(INDEX(Data[Total Tornadoes],(MATCH(B42,Data[Year],0))),"")</f>
        <v>604</v>
      </c>
    </row>
    <row r="43" spans="1:3" x14ac:dyDescent="0.25">
      <c r="A43" s="3">
        <v>37</v>
      </c>
      <c r="B43" s="1">
        <f>INDEX(Data[Years Filtered Returned Modified],A43)</f>
        <v>1958</v>
      </c>
      <c r="C43" s="1">
        <f>IFERROR(INDEX(Data[Total Tornadoes],(MATCH(B43,Data[Year],0))),"")</f>
        <v>564</v>
      </c>
    </row>
    <row r="44" spans="1:3" x14ac:dyDescent="0.25">
      <c r="A44" s="3">
        <v>38</v>
      </c>
      <c r="B44" s="1">
        <f>INDEX(Data[Years Filtered Returned Modified],A44)</f>
        <v>1957</v>
      </c>
      <c r="C44" s="1">
        <f>IFERROR(INDEX(Data[Total Tornadoes],(MATCH(B44,Data[Year],0))),"")</f>
        <v>858</v>
      </c>
    </row>
    <row r="45" spans="1:3" x14ac:dyDescent="0.25">
      <c r="A45" s="3">
        <v>39</v>
      </c>
      <c r="B45" s="1">
        <f>INDEX(Data[Years Filtered Returned Modified],A45)</f>
        <v>1956</v>
      </c>
      <c r="C45" s="1">
        <f>IFERROR(INDEX(Data[Total Tornadoes],(MATCH(B45,Data[Year],0))),"")</f>
        <v>504</v>
      </c>
    </row>
    <row r="46" spans="1:3" x14ac:dyDescent="0.25">
      <c r="A46" s="3">
        <v>40</v>
      </c>
      <c r="B46" s="1">
        <f>INDEX(Data[Years Filtered Returned Modified],A46)</f>
        <v>0</v>
      </c>
      <c r="C46" s="1" t="str">
        <f>IFERROR(INDEX(Data[Total Tornadoes],(MATCH(B46,Data[Year],0))),"")</f>
        <v/>
      </c>
    </row>
    <row r="47" spans="1:3" x14ac:dyDescent="0.25">
      <c r="A47" s="3">
        <v>41</v>
      </c>
      <c r="B47" s="1">
        <f>INDEX(Data[Years Filtered Returned Modified],A47)</f>
        <v>0</v>
      </c>
      <c r="C47" s="1" t="str">
        <f>IFERROR(INDEX(Data[Total Tornadoes],(MATCH(B47,Data[Year],0))),"")</f>
        <v/>
      </c>
    </row>
    <row r="48" spans="1:3" x14ac:dyDescent="0.25">
      <c r="A48" s="3">
        <v>42</v>
      </c>
      <c r="B48" s="1">
        <f>INDEX(Data[Years Filtered Returned Modified],A48)</f>
        <v>0</v>
      </c>
      <c r="C48" s="1" t="str">
        <f>IFERROR(INDEX(Data[Total Tornadoes],(MATCH(B48,Data[Year],0))),"")</f>
        <v/>
      </c>
    </row>
    <row r="49" spans="1:3" x14ac:dyDescent="0.25">
      <c r="A49" s="3">
        <v>43</v>
      </c>
      <c r="B49" s="1">
        <f>INDEX(Data[Years Filtered Returned Modified],A49)</f>
        <v>0</v>
      </c>
      <c r="C49" s="1" t="str">
        <f>IFERROR(INDEX(Data[Total Tornadoes],(MATCH(B49,Data[Year],0))),"")</f>
        <v/>
      </c>
    </row>
    <row r="50" spans="1:3" x14ac:dyDescent="0.25">
      <c r="A50" s="3">
        <v>44</v>
      </c>
      <c r="B50" s="1">
        <f>INDEX(Data[Years Filtered Returned Modified],A50)</f>
        <v>0</v>
      </c>
      <c r="C50" s="1" t="str">
        <f>IFERROR(INDEX(Data[Total Tornadoes],(MATCH(B50,Data[Year],0))),"")</f>
        <v/>
      </c>
    </row>
    <row r="51" spans="1:3" x14ac:dyDescent="0.25">
      <c r="A51" s="3">
        <v>45</v>
      </c>
      <c r="B51" s="1">
        <f>INDEX(Data[Years Filtered Returned Modified],A51)</f>
        <v>0</v>
      </c>
      <c r="C51" s="1" t="str">
        <f>IFERROR(INDEX(Data[Total Tornadoes],(MATCH(B51,Data[Year],0))),"")</f>
        <v/>
      </c>
    </row>
  </sheetData>
  <conditionalFormatting sqref="C7:C51">
    <cfRule type="colorScale" priority="2">
      <colorScale>
        <cfvo type="min"/>
        <cfvo type="max"/>
        <color rgb="FFFFF7F7"/>
        <color rgb="FF460000"/>
      </colorScale>
    </cfRule>
  </conditionalFormatting>
  <conditionalFormatting sqref="B7:B51">
    <cfRule type="expression" dxfId="8" priority="1">
      <formula>(B7=0)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Data!$B$2:$B$46</xm:f>
          </x14:formula1>
          <xm:sqref>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A11" sqref="A11"/>
    </sheetView>
  </sheetViews>
  <sheetFormatPr defaultRowHeight="15" x14ac:dyDescent="0.25"/>
  <cols>
    <col min="1" max="1" width="21.140625" customWidth="1"/>
    <col min="2" max="2" width="19.140625" bestFit="1" customWidth="1"/>
    <col min="3" max="3" width="11" customWidth="1"/>
    <col min="4" max="4" width="25.140625" customWidth="1"/>
    <col min="5" max="5" width="23.28515625" bestFit="1" customWidth="1"/>
    <col min="6" max="6" width="11" customWidth="1"/>
  </cols>
  <sheetData>
    <row r="2" spans="1:6" x14ac:dyDescent="0.25">
      <c r="A2" s="1" t="s">
        <v>23</v>
      </c>
      <c r="B2" s="1" t="s">
        <v>25</v>
      </c>
      <c r="C2" s="1" t="s">
        <v>26</v>
      </c>
      <c r="D2" s="1" t="s">
        <v>24</v>
      </c>
      <c r="E2" s="1" t="s">
        <v>27</v>
      </c>
      <c r="F2" s="1" t="s">
        <v>28</v>
      </c>
    </row>
    <row r="3" spans="1:6" x14ac:dyDescent="0.25">
      <c r="A3" s="1">
        <v>1</v>
      </c>
      <c r="B3" s="1">
        <f>INDEX(Data[Year],(MATCH(C3,Data[Total Tornadoes],0)))</f>
        <v>1992</v>
      </c>
      <c r="C3" s="1">
        <f>INDEX(Data[Des],A3)</f>
        <v>1297</v>
      </c>
      <c r="D3" s="1">
        <v>1</v>
      </c>
      <c r="E3" s="1">
        <f>INDEX(Data[Year],(MATCH(F3,Data[Total Tornadoes],0)))</f>
        <v>1950</v>
      </c>
      <c r="F3" s="1">
        <f>INDEX(Data[Asc],A3)</f>
        <v>201</v>
      </c>
    </row>
    <row r="4" spans="1:6" x14ac:dyDescent="0.25">
      <c r="A4" s="1">
        <v>2</v>
      </c>
      <c r="B4" s="1">
        <f>INDEX(Data[Year],(MATCH(C4,Data[Total Tornadoes],0)))</f>
        <v>1993</v>
      </c>
      <c r="C4" s="1">
        <f>INDEX(Data[Des],A4)</f>
        <v>1173</v>
      </c>
      <c r="D4" s="1">
        <v>2</v>
      </c>
      <c r="E4" s="1">
        <f>INDEX(Data[Year],(MATCH(F4,Data[Total Tornadoes],0)))</f>
        <v>1952</v>
      </c>
      <c r="F4" s="1">
        <f>INDEX(Data[Asc],A4)</f>
        <v>240</v>
      </c>
    </row>
    <row r="5" spans="1:6" x14ac:dyDescent="0.25">
      <c r="A5" s="1">
        <v>3</v>
      </c>
      <c r="B5" s="1">
        <f>INDEX(Data[Year],(MATCH(C5,Data[Total Tornadoes],0)))</f>
        <v>1990</v>
      </c>
      <c r="C5" s="1">
        <f>INDEX(Data[Des],A5)</f>
        <v>1133</v>
      </c>
      <c r="D5" s="1">
        <v>3</v>
      </c>
      <c r="E5" s="1">
        <f>INDEX(Data[Year],(MATCH(F5,Data[Total Tornadoes],0)))</f>
        <v>1951</v>
      </c>
      <c r="F5" s="1">
        <f>INDEX(Data[Asc],A5)</f>
        <v>260</v>
      </c>
    </row>
    <row r="6" spans="1:6" x14ac:dyDescent="0.25">
      <c r="A6" s="1">
        <v>4</v>
      </c>
      <c r="B6" s="1">
        <f>INDEX(Data[Year],(MATCH(C6,Data[Total Tornadoes],0)))</f>
        <v>1991</v>
      </c>
      <c r="C6" s="1">
        <f>INDEX(Data[Des],A6)</f>
        <v>1132</v>
      </c>
      <c r="D6" s="1">
        <v>4</v>
      </c>
      <c r="E6" s="1">
        <f>INDEX(Data[Year],(MATCH(F6,Data[Total Tornadoes],0)))</f>
        <v>1953</v>
      </c>
      <c r="F6" s="1">
        <f>INDEX(Data[Asc],A6)</f>
        <v>422</v>
      </c>
    </row>
    <row r="7" spans="1:6" x14ac:dyDescent="0.25">
      <c r="A7" s="1">
        <v>5</v>
      </c>
      <c r="B7" s="1">
        <f>INDEX(Data[Year],(MATCH(C7,Data[Total Tornadoes],0)))</f>
        <v>1973</v>
      </c>
      <c r="C7" s="1">
        <f>INDEX(Data[Des],A7)</f>
        <v>1102</v>
      </c>
      <c r="D7" s="1">
        <v>5</v>
      </c>
      <c r="E7" s="1">
        <f>INDEX(Data[Year],(MATCH(F7,Data[Total Tornadoes],0)))</f>
        <v>1963</v>
      </c>
      <c r="F7" s="1">
        <f>INDEX(Data[Asc],A7)</f>
        <v>463</v>
      </c>
    </row>
    <row r="8" spans="1:6" x14ac:dyDescent="0.25">
      <c r="A8" s="1">
        <v>6</v>
      </c>
      <c r="B8" s="1">
        <f>INDEX(Data[Year],(MATCH(C8,Data[Total Tornadoes],0)))</f>
        <v>1994</v>
      </c>
      <c r="C8" s="1">
        <f>INDEX(Data[Des],A8)</f>
        <v>1082</v>
      </c>
      <c r="D8" s="1">
        <v>6</v>
      </c>
      <c r="E8" s="1">
        <f>INDEX(Data[Year],(MATCH(F8,Data[Total Tornadoes],0)))</f>
        <v>1956</v>
      </c>
      <c r="F8" s="1">
        <f>INDEX(Data[Asc],A8)</f>
        <v>504</v>
      </c>
    </row>
    <row r="9" spans="1:6" x14ac:dyDescent="0.25">
      <c r="A9" s="1">
        <v>7</v>
      </c>
      <c r="B9" s="1">
        <f>INDEX(Data[Year],(MATCH(C9,Data[Total Tornadoes],0)))</f>
        <v>1982</v>
      </c>
      <c r="C9" s="1">
        <f>INDEX(Data[Des],A9)</f>
        <v>1047</v>
      </c>
      <c r="D9" s="1">
        <v>7</v>
      </c>
      <c r="E9" s="1">
        <f>INDEX(Data[Year],(MATCH(F9,Data[Total Tornadoes],0)))</f>
        <v>1954</v>
      </c>
      <c r="F9" s="1">
        <f>INDEX(Data[Asc],A9)</f>
        <v>550</v>
      </c>
    </row>
    <row r="10" spans="1:6" x14ac:dyDescent="0.25">
      <c r="A10" s="1">
        <v>8</v>
      </c>
      <c r="B10" s="1">
        <f>INDEX(Data[Year],(MATCH(C10,Data[Total Tornadoes],0)))</f>
        <v>1974</v>
      </c>
      <c r="C10" s="1">
        <f>INDEX(Data[Des],A10)</f>
        <v>945</v>
      </c>
      <c r="D10" s="1">
        <v>8</v>
      </c>
      <c r="E10" s="1">
        <f>INDEX(Data[Year],(MATCH(F10,Data[Total Tornadoes],0)))</f>
        <v>1958</v>
      </c>
      <c r="F10" s="1">
        <f>INDEX(Data[Asc],A10)</f>
        <v>564</v>
      </c>
    </row>
    <row r="11" spans="1:6" x14ac:dyDescent="0.25">
      <c r="A11" s="1">
        <v>9</v>
      </c>
      <c r="B11" s="1">
        <f>INDEX(Data[Year],(MATCH(C11,Data[Total Tornadoes],0)))</f>
        <v>1983</v>
      </c>
      <c r="C11" s="1">
        <f>INDEX(Data[Des],A11)</f>
        <v>931</v>
      </c>
      <c r="D11" s="1">
        <v>9</v>
      </c>
      <c r="E11" s="1">
        <f>INDEX(Data[Year],(MATCH(F11,Data[Total Tornadoes],0)))</f>
        <v>1966</v>
      </c>
      <c r="F11" s="1">
        <f>INDEX(Data[Asc],A11)</f>
        <v>585</v>
      </c>
    </row>
    <row r="12" spans="1:6" x14ac:dyDescent="0.25">
      <c r="A12" s="1">
        <v>10</v>
      </c>
      <c r="B12" s="1">
        <f>INDEX(Data[Year],(MATCH(C12,Data[Total Tornadoes],0)))</f>
        <v>1967</v>
      </c>
      <c r="C12" s="1">
        <f>INDEX(Data[Des],A12)</f>
        <v>926</v>
      </c>
      <c r="D12" s="1">
        <v>10</v>
      </c>
      <c r="E12" s="1">
        <f>INDEX(Data[Year],(MATCH(F12,Data[Total Tornadoes],0)))</f>
        <v>1955</v>
      </c>
      <c r="F12" s="1">
        <f>INDEX(Data[Asc],A12)</f>
        <v>593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Sorted Formatted</vt:lpstr>
      <vt:lpstr>Top Bottom years</vt:lpstr>
      <vt:lpstr>DashBoardBEGyr</vt:lpstr>
      <vt:lpstr>DashBoardENDyr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2023-04-21T10:04:46Z</dcterms:created>
  <dcterms:modified xsi:type="dcterms:W3CDTF">2023-04-22T07:41:52Z</dcterms:modified>
</cp:coreProperties>
</file>