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mmanuelolajubu/Documents/DAMO 520/"/>
    </mc:Choice>
  </mc:AlternateContent>
  <xr:revisionPtr revIDLastSave="0" documentId="13_ncr:1_{10962E97-99FD-4147-B6CD-61EA862F96C6}" xr6:coauthVersionLast="47" xr6:coauthVersionMax="47" xr10:uidLastSave="{00000000-0000-0000-0000-000000000000}"/>
  <bookViews>
    <workbookView xWindow="31680" yWindow="2760" windowWidth="30240" windowHeight="18020" activeTab="3" xr2:uid="{00000000-000D-0000-FFFF-FFFF00000000}"/>
  </bookViews>
  <sheets>
    <sheet name="Sheet1" sheetId="1" r:id="rId1"/>
    <sheet name="work" sheetId="2" r:id="rId2"/>
    <sheet name="Sheet4" sheetId="5" r:id="rId3"/>
    <sheet name="Sheet2" sheetId="3" r:id="rId4"/>
  </sheets>
  <definedNames>
    <definedName name="solver_adj" localSheetId="3" hidden="1">Sheet2!$Y$2:$Z$4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itr" localSheetId="3" hidden="1">2147483647</definedName>
    <definedName name="solver_lhs1" localSheetId="3" hidden="1">Sheet2!$Y$2:$Z$4</definedName>
    <definedName name="solver_lhs2" localSheetId="3" hidden="1">Sheet2!$Y$2:$Z$4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opt" localSheetId="3" hidden="1">Sheet2!$X$15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5</definedName>
    <definedName name="solver_rhs2" localSheetId="3" hidden="1">-5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3" l="1"/>
  <c r="K3" i="3"/>
  <c r="K2" i="3"/>
  <c r="I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3" i="3"/>
  <c r="E3" i="3" s="1"/>
  <c r="C4" i="3"/>
  <c r="C5" i="3"/>
  <c r="C6" i="3"/>
  <c r="F6" i="3" s="1"/>
  <c r="C7" i="3"/>
  <c r="C8" i="3"/>
  <c r="C9" i="3"/>
  <c r="C10" i="3"/>
  <c r="C11" i="3"/>
  <c r="E11" i="3" s="1"/>
  <c r="C12" i="3"/>
  <c r="C13" i="3"/>
  <c r="C14" i="3"/>
  <c r="F14" i="3" s="1"/>
  <c r="C15" i="3"/>
  <c r="C16" i="3"/>
  <c r="C17" i="3"/>
  <c r="C18" i="3"/>
  <c r="C19" i="3"/>
  <c r="E19" i="3" s="1"/>
  <c r="C20" i="3"/>
  <c r="C21" i="3"/>
  <c r="C22" i="3"/>
  <c r="F22" i="3" s="1"/>
  <c r="C23" i="3"/>
  <c r="C24" i="3"/>
  <c r="C25" i="3"/>
  <c r="C26" i="3"/>
  <c r="C27" i="3"/>
  <c r="E27" i="3" s="1"/>
  <c r="C28" i="3"/>
  <c r="C29" i="3"/>
  <c r="C30" i="3"/>
  <c r="F30" i="3" s="1"/>
  <c r="C31" i="3"/>
  <c r="C32" i="3"/>
  <c r="C33" i="3"/>
  <c r="C34" i="3"/>
  <c r="C35" i="3"/>
  <c r="E35" i="3" s="1"/>
  <c r="C36" i="3"/>
  <c r="C37" i="3"/>
  <c r="C38" i="3"/>
  <c r="C39" i="3"/>
  <c r="C40" i="3"/>
  <c r="C41" i="3"/>
  <c r="C42" i="3"/>
  <c r="C43" i="3"/>
  <c r="E43" i="3" s="1"/>
  <c r="C44" i="3"/>
  <c r="C45" i="3"/>
  <c r="C46" i="3"/>
  <c r="F46" i="3" s="1"/>
  <c r="C47" i="3"/>
  <c r="C48" i="3"/>
  <c r="C49" i="3"/>
  <c r="C50" i="3"/>
  <c r="C51" i="3"/>
  <c r="E51" i="3" s="1"/>
  <c r="C52" i="3"/>
  <c r="C53" i="3"/>
  <c r="C54" i="3"/>
  <c r="F54" i="3" s="1"/>
  <c r="C55" i="3"/>
  <c r="C56" i="3"/>
  <c r="C57" i="3"/>
  <c r="C58" i="3"/>
  <c r="C59" i="3"/>
  <c r="E59" i="3" s="1"/>
  <c r="C60" i="3"/>
  <c r="C61" i="3"/>
  <c r="C62" i="3"/>
  <c r="F62" i="3" s="1"/>
  <c r="C63" i="3"/>
  <c r="C64" i="3"/>
  <c r="C65" i="3"/>
  <c r="C66" i="3"/>
  <c r="C67" i="3"/>
  <c r="E67" i="3" s="1"/>
  <c r="C68" i="3"/>
  <c r="C69" i="3"/>
  <c r="C70" i="3"/>
  <c r="F70" i="3" s="1"/>
  <c r="C71" i="3"/>
  <c r="C72" i="3"/>
  <c r="C73" i="3"/>
  <c r="C74" i="3"/>
  <c r="C75" i="3"/>
  <c r="E75" i="3" s="1"/>
  <c r="C76" i="3"/>
  <c r="C77" i="3"/>
  <c r="C78" i="3"/>
  <c r="F78" i="3" s="1"/>
  <c r="C79" i="3"/>
  <c r="C80" i="3"/>
  <c r="C81" i="3"/>
  <c r="C82" i="3"/>
  <c r="C83" i="3"/>
  <c r="E83" i="3" s="1"/>
  <c r="C84" i="3"/>
  <c r="C85" i="3"/>
  <c r="C86" i="3"/>
  <c r="F86" i="3" s="1"/>
  <c r="C87" i="3"/>
  <c r="C88" i="3"/>
  <c r="C89" i="3"/>
  <c r="C90" i="3"/>
  <c r="C91" i="3"/>
  <c r="E91" i="3" s="1"/>
  <c r="C92" i="3"/>
  <c r="C93" i="3"/>
  <c r="C94" i="3"/>
  <c r="F94" i="3" s="1"/>
  <c r="C95" i="3"/>
  <c r="C96" i="3"/>
  <c r="C97" i="3"/>
  <c r="C98" i="3"/>
  <c r="C99" i="3"/>
  <c r="E99" i="3" s="1"/>
  <c r="C100" i="3"/>
  <c r="C10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F95" i="3" l="1"/>
  <c r="F87" i="3"/>
  <c r="F79" i="3"/>
  <c r="F71" i="3"/>
  <c r="F63" i="3"/>
  <c r="F55" i="3"/>
  <c r="F39" i="3"/>
  <c r="F31" i="3"/>
  <c r="F23" i="3"/>
  <c r="F15" i="3"/>
  <c r="F7" i="3"/>
  <c r="F47" i="3"/>
  <c r="F38" i="3"/>
  <c r="E100" i="3"/>
  <c r="E92" i="3"/>
  <c r="E84" i="3"/>
  <c r="E76" i="3"/>
  <c r="E68" i="3"/>
  <c r="E60" i="3"/>
  <c r="E52" i="3"/>
  <c r="E44" i="3"/>
  <c r="E36" i="3"/>
  <c r="E28" i="3"/>
  <c r="E20" i="3"/>
  <c r="E12" i="3"/>
  <c r="F4" i="3"/>
  <c r="G97" i="3"/>
  <c r="G89" i="3"/>
  <c r="G81" i="3"/>
  <c r="G73" i="3"/>
  <c r="G65" i="3"/>
  <c r="G57" i="3"/>
  <c r="G49" i="3"/>
  <c r="G41" i="3"/>
  <c r="G33" i="3"/>
  <c r="G25" i="3"/>
  <c r="G17" i="3"/>
  <c r="G9" i="3"/>
  <c r="G96" i="3"/>
  <c r="G88" i="3"/>
  <c r="G80" i="3"/>
  <c r="G72" i="3"/>
  <c r="G64" i="3"/>
  <c r="G56" i="3"/>
  <c r="G48" i="3"/>
  <c r="G40" i="3"/>
  <c r="G32" i="3"/>
  <c r="G24" i="3"/>
  <c r="G16" i="3"/>
  <c r="G8" i="3"/>
  <c r="F98" i="3"/>
  <c r="F90" i="3"/>
  <c r="F82" i="3"/>
  <c r="F74" i="3"/>
  <c r="F66" i="3"/>
  <c r="F58" i="3"/>
  <c r="F50" i="3"/>
  <c r="F42" i="3"/>
  <c r="F34" i="3"/>
  <c r="F26" i="3"/>
  <c r="F18" i="3"/>
  <c r="F10" i="3"/>
  <c r="G92" i="3"/>
  <c r="G60" i="3"/>
  <c r="G28" i="3"/>
  <c r="E98" i="3"/>
  <c r="E90" i="3"/>
  <c r="E82" i="3"/>
  <c r="E74" i="3"/>
  <c r="E66" i="3"/>
  <c r="E58" i="3"/>
  <c r="E50" i="3"/>
  <c r="E42" i="3"/>
  <c r="E34" i="3"/>
  <c r="E26" i="3"/>
  <c r="E18" i="3"/>
  <c r="E10" i="3"/>
  <c r="G91" i="3"/>
  <c r="G59" i="3"/>
  <c r="G27" i="3"/>
  <c r="G84" i="3"/>
  <c r="G52" i="3"/>
  <c r="G20" i="3"/>
  <c r="G83" i="3"/>
  <c r="G51" i="3"/>
  <c r="G19" i="3"/>
  <c r="G76" i="3"/>
  <c r="G44" i="3"/>
  <c r="G12" i="3"/>
  <c r="G75" i="3"/>
  <c r="G43" i="3"/>
  <c r="G11" i="3"/>
  <c r="E101" i="3"/>
  <c r="G93" i="3"/>
  <c r="G85" i="3"/>
  <c r="E77" i="3"/>
  <c r="G69" i="3"/>
  <c r="G61" i="3"/>
  <c r="E53" i="3"/>
  <c r="G45" i="3"/>
  <c r="E37" i="3"/>
  <c r="G29" i="3"/>
  <c r="G21" i="3"/>
  <c r="E13" i="3"/>
  <c r="F5" i="3"/>
  <c r="F97" i="3"/>
  <c r="F89" i="3"/>
  <c r="F81" i="3"/>
  <c r="F73" i="3"/>
  <c r="F65" i="3"/>
  <c r="F57" i="3"/>
  <c r="F49" i="3"/>
  <c r="F41" i="3"/>
  <c r="F33" i="3"/>
  <c r="F25" i="3"/>
  <c r="F17" i="3"/>
  <c r="F9" i="3"/>
  <c r="G100" i="3"/>
  <c r="G68" i="3"/>
  <c r="G36" i="3"/>
  <c r="G3" i="3"/>
  <c r="G99" i="3"/>
  <c r="G67" i="3"/>
  <c r="G35" i="3"/>
  <c r="G2" i="3"/>
  <c r="E93" i="3"/>
  <c r="E69" i="3"/>
  <c r="E45" i="3"/>
  <c r="E21" i="3"/>
  <c r="E5" i="3"/>
  <c r="E97" i="3"/>
  <c r="E89" i="3"/>
  <c r="E81" i="3"/>
  <c r="E73" i="3"/>
  <c r="E65" i="3"/>
  <c r="E57" i="3"/>
  <c r="E49" i="3"/>
  <c r="E41" i="3"/>
  <c r="E33" i="3"/>
  <c r="E25" i="3"/>
  <c r="E17" i="3"/>
  <c r="E9" i="3"/>
  <c r="F101" i="3"/>
  <c r="F93" i="3"/>
  <c r="F85" i="3"/>
  <c r="F77" i="3"/>
  <c r="F69" i="3"/>
  <c r="F61" i="3"/>
  <c r="F53" i="3"/>
  <c r="F45" i="3"/>
  <c r="F37" i="3"/>
  <c r="F29" i="3"/>
  <c r="F21" i="3"/>
  <c r="F13" i="3"/>
  <c r="F3" i="3"/>
  <c r="G95" i="3"/>
  <c r="G87" i="3"/>
  <c r="G79" i="3"/>
  <c r="G71" i="3"/>
  <c r="G63" i="3"/>
  <c r="G55" i="3"/>
  <c r="G47" i="3"/>
  <c r="G39" i="3"/>
  <c r="G31" i="3"/>
  <c r="G23" i="3"/>
  <c r="G15" i="3"/>
  <c r="G7" i="3"/>
  <c r="E85" i="3"/>
  <c r="E61" i="3"/>
  <c r="E29" i="3"/>
  <c r="E96" i="3"/>
  <c r="E88" i="3"/>
  <c r="E80" i="3"/>
  <c r="E72" i="3"/>
  <c r="E64" i="3"/>
  <c r="E56" i="3"/>
  <c r="E48" i="3"/>
  <c r="E40" i="3"/>
  <c r="E32" i="3"/>
  <c r="E24" i="3"/>
  <c r="E16" i="3"/>
  <c r="E8" i="3"/>
  <c r="F100" i="3"/>
  <c r="F92" i="3"/>
  <c r="F84" i="3"/>
  <c r="F76" i="3"/>
  <c r="F68" i="3"/>
  <c r="F60" i="3"/>
  <c r="F52" i="3"/>
  <c r="F44" i="3"/>
  <c r="F36" i="3"/>
  <c r="F28" i="3"/>
  <c r="F20" i="3"/>
  <c r="F12" i="3"/>
  <c r="F2" i="3"/>
  <c r="G94" i="3"/>
  <c r="G86" i="3"/>
  <c r="G78" i="3"/>
  <c r="G70" i="3"/>
  <c r="G62" i="3"/>
  <c r="G54" i="3"/>
  <c r="G46" i="3"/>
  <c r="G38" i="3"/>
  <c r="G30" i="3"/>
  <c r="G22" i="3"/>
  <c r="G14" i="3"/>
  <c r="G6" i="3"/>
  <c r="E70" i="3"/>
  <c r="E38" i="3"/>
  <c r="E14" i="3"/>
  <c r="E95" i="3"/>
  <c r="E87" i="3"/>
  <c r="E79" i="3"/>
  <c r="E71" i="3"/>
  <c r="E63" i="3"/>
  <c r="E55" i="3"/>
  <c r="E47" i="3"/>
  <c r="E39" i="3"/>
  <c r="E31" i="3"/>
  <c r="E23" i="3"/>
  <c r="E15" i="3"/>
  <c r="E7" i="3"/>
  <c r="F99" i="3"/>
  <c r="F91" i="3"/>
  <c r="F83" i="3"/>
  <c r="F75" i="3"/>
  <c r="F67" i="3"/>
  <c r="F59" i="3"/>
  <c r="F51" i="3"/>
  <c r="F43" i="3"/>
  <c r="F35" i="3"/>
  <c r="F27" i="3"/>
  <c r="F19" i="3"/>
  <c r="F11" i="3"/>
  <c r="G101" i="3"/>
  <c r="G77" i="3"/>
  <c r="G53" i="3"/>
  <c r="G37" i="3"/>
  <c r="G13" i="3"/>
  <c r="G4" i="3"/>
  <c r="E54" i="3"/>
  <c r="E4" i="3"/>
  <c r="F96" i="3"/>
  <c r="F88" i="3"/>
  <c r="F80" i="3"/>
  <c r="F72" i="3"/>
  <c r="F64" i="3"/>
  <c r="F56" i="3"/>
  <c r="F48" i="3"/>
  <c r="F40" i="3"/>
  <c r="F32" i="3"/>
  <c r="F24" i="3"/>
  <c r="F16" i="3"/>
  <c r="F8" i="3"/>
  <c r="G98" i="3"/>
  <c r="G90" i="3"/>
  <c r="G82" i="3"/>
  <c r="G74" i="3"/>
  <c r="G66" i="3"/>
  <c r="G58" i="3"/>
  <c r="G50" i="3"/>
  <c r="G42" i="3"/>
  <c r="G34" i="3"/>
  <c r="G26" i="3"/>
  <c r="G18" i="3"/>
  <c r="G10" i="3"/>
  <c r="G5" i="3"/>
  <c r="E86" i="3"/>
  <c r="E62" i="3"/>
  <c r="E30" i="3"/>
  <c r="E6" i="3"/>
  <c r="E94" i="3"/>
  <c r="E78" i="3"/>
  <c r="E46" i="3"/>
  <c r="E22" i="3"/>
  <c r="H40" i="3" l="1"/>
  <c r="I40" i="3" s="1"/>
  <c r="K40" i="3" s="1"/>
  <c r="H41" i="3"/>
  <c r="I41" i="3" s="1"/>
  <c r="J41" i="3" s="1"/>
  <c r="H58" i="3"/>
  <c r="I58" i="3" s="1"/>
  <c r="K58" i="3" s="1"/>
  <c r="H56" i="3"/>
  <c r="I56" i="3" s="1"/>
  <c r="H63" i="3"/>
  <c r="I63" i="3" s="1"/>
  <c r="H55" i="3"/>
  <c r="I55" i="3" s="1"/>
  <c r="H50" i="3"/>
  <c r="I50" i="3" s="1"/>
  <c r="H89" i="3"/>
  <c r="I89" i="3" s="1"/>
  <c r="H35" i="3"/>
  <c r="I35" i="3" s="1"/>
  <c r="H38" i="3"/>
  <c r="I38" i="3" s="1"/>
  <c r="H39" i="3"/>
  <c r="I39" i="3" s="1"/>
  <c r="H33" i="3"/>
  <c r="I33" i="3" s="1"/>
  <c r="H43" i="3"/>
  <c r="I43" i="3" s="1"/>
  <c r="H20" i="3"/>
  <c r="I20" i="3" s="1"/>
  <c r="H101" i="3"/>
  <c r="I101" i="3" s="1"/>
  <c r="H66" i="3"/>
  <c r="I66" i="3" s="1"/>
  <c r="H17" i="3"/>
  <c r="I17" i="3" s="1"/>
  <c r="H81" i="3"/>
  <c r="I81" i="3" s="1"/>
  <c r="H2" i="3"/>
  <c r="H5" i="3"/>
  <c r="I5" i="3" s="1"/>
  <c r="H83" i="3"/>
  <c r="I83" i="3" s="1"/>
  <c r="H97" i="3"/>
  <c r="I97" i="3" s="1"/>
  <c r="H49" i="3"/>
  <c r="I49" i="3" s="1"/>
  <c r="H13" i="3"/>
  <c r="I13" i="3" s="1"/>
  <c r="H72" i="3"/>
  <c r="I72" i="3" s="1"/>
  <c r="H26" i="3"/>
  <c r="I26" i="3" s="1"/>
  <c r="H90" i="3"/>
  <c r="I90" i="3" s="1"/>
  <c r="H34" i="3"/>
  <c r="I34" i="3" s="1"/>
  <c r="H42" i="3"/>
  <c r="I42" i="3" s="1"/>
  <c r="H65" i="3"/>
  <c r="I65" i="3" s="1"/>
  <c r="H47" i="3"/>
  <c r="I47" i="3" s="1"/>
  <c r="H53" i="3"/>
  <c r="I53" i="3" s="1"/>
  <c r="H22" i="3"/>
  <c r="I22" i="3" s="1"/>
  <c r="H73" i="3"/>
  <c r="I73" i="3" s="1"/>
  <c r="H98" i="3"/>
  <c r="I98" i="3" s="1"/>
  <c r="H77" i="3"/>
  <c r="I77" i="3" s="1"/>
  <c r="H30" i="3"/>
  <c r="I30" i="3" s="1"/>
  <c r="H94" i="3"/>
  <c r="I94" i="3" s="1"/>
  <c r="H95" i="3"/>
  <c r="I95" i="3" s="1"/>
  <c r="H45" i="3"/>
  <c r="I45" i="3" s="1"/>
  <c r="H88" i="3"/>
  <c r="I88" i="3" s="1"/>
  <c r="H64" i="3"/>
  <c r="I64" i="3" s="1"/>
  <c r="H68" i="3"/>
  <c r="I68" i="3" s="1"/>
  <c r="H60" i="3"/>
  <c r="I60" i="3" s="1"/>
  <c r="H80" i="3"/>
  <c r="I80" i="3" s="1"/>
  <c r="H96" i="3"/>
  <c r="I96" i="3" s="1"/>
  <c r="H67" i="3"/>
  <c r="I67" i="3" s="1"/>
  <c r="H76" i="3"/>
  <c r="I76" i="3" s="1"/>
  <c r="H59" i="3"/>
  <c r="I59" i="3" s="1"/>
  <c r="H8" i="3"/>
  <c r="I8" i="3" s="1"/>
  <c r="H9" i="3"/>
  <c r="I9" i="3" s="1"/>
  <c r="H100" i="3"/>
  <c r="I100" i="3" s="1"/>
  <c r="H19" i="3"/>
  <c r="I19" i="3" s="1"/>
  <c r="H91" i="3"/>
  <c r="I91" i="3" s="1"/>
  <c r="H92" i="3"/>
  <c r="I92" i="3" s="1"/>
  <c r="H24" i="3"/>
  <c r="I24" i="3" s="1"/>
  <c r="H25" i="3"/>
  <c r="I25" i="3" s="1"/>
  <c r="H11" i="3"/>
  <c r="I11" i="3" s="1"/>
  <c r="H16" i="3"/>
  <c r="I16" i="3" s="1"/>
  <c r="H51" i="3"/>
  <c r="I51" i="3" s="1"/>
  <c r="H75" i="3"/>
  <c r="I75" i="3" s="1"/>
  <c r="H61" i="3"/>
  <c r="I61" i="3" s="1"/>
  <c r="H52" i="3"/>
  <c r="I52" i="3" s="1"/>
  <c r="H48" i="3"/>
  <c r="I48" i="3" s="1"/>
  <c r="H3" i="3"/>
  <c r="I3" i="3" s="1"/>
  <c r="H69" i="3"/>
  <c r="I69" i="3" s="1"/>
  <c r="H12" i="3"/>
  <c r="I12" i="3" s="1"/>
  <c r="H84" i="3"/>
  <c r="I84" i="3" s="1"/>
  <c r="H32" i="3"/>
  <c r="I32" i="3" s="1"/>
  <c r="H99" i="3"/>
  <c r="I99" i="3" s="1"/>
  <c r="H57" i="3"/>
  <c r="I57" i="3" s="1"/>
  <c r="H36" i="3"/>
  <c r="I36" i="3" s="1"/>
  <c r="H44" i="3"/>
  <c r="I44" i="3" s="1"/>
  <c r="H27" i="3"/>
  <c r="I27" i="3" s="1"/>
  <c r="H28" i="3"/>
  <c r="I28" i="3" s="1"/>
  <c r="H86" i="3"/>
  <c r="I86" i="3" s="1"/>
  <c r="H23" i="3"/>
  <c r="I23" i="3" s="1"/>
  <c r="H87" i="3"/>
  <c r="I87" i="3" s="1"/>
  <c r="H18" i="3"/>
  <c r="I18" i="3" s="1"/>
  <c r="H54" i="3"/>
  <c r="I54" i="3" s="1"/>
  <c r="H74" i="3"/>
  <c r="I74" i="3" s="1"/>
  <c r="H62" i="3"/>
  <c r="I62" i="3" s="1"/>
  <c r="H31" i="3"/>
  <c r="I31" i="3" s="1"/>
  <c r="H82" i="3"/>
  <c r="I82" i="3" s="1"/>
  <c r="H6" i="3"/>
  <c r="I6" i="3" s="1"/>
  <c r="H70" i="3"/>
  <c r="I70" i="3" s="1"/>
  <c r="H7" i="3"/>
  <c r="I7" i="3" s="1"/>
  <c r="H71" i="3"/>
  <c r="I71" i="3" s="1"/>
  <c r="H21" i="3"/>
  <c r="I21" i="3" s="1"/>
  <c r="H85" i="3"/>
  <c r="I85" i="3" s="1"/>
  <c r="H10" i="3"/>
  <c r="I10" i="3" s="1"/>
  <c r="H46" i="3"/>
  <c r="I46" i="3" s="1"/>
  <c r="H4" i="3"/>
  <c r="I4" i="3" s="1"/>
  <c r="H37" i="3"/>
  <c r="I37" i="3" s="1"/>
  <c r="H14" i="3"/>
  <c r="I14" i="3" s="1"/>
  <c r="H78" i="3"/>
  <c r="I78" i="3" s="1"/>
  <c r="H15" i="3"/>
  <c r="I15" i="3" s="1"/>
  <c r="H79" i="3"/>
  <c r="I79" i="3" s="1"/>
  <c r="H29" i="3"/>
  <c r="I29" i="3" s="1"/>
  <c r="H93" i="3"/>
  <c r="I93" i="3" s="1"/>
  <c r="J40" i="3" l="1"/>
  <c r="L41" i="3"/>
  <c r="L40" i="3"/>
  <c r="K41" i="3"/>
  <c r="J58" i="3"/>
  <c r="L58" i="3"/>
  <c r="L85" i="3"/>
  <c r="J85" i="3"/>
  <c r="K85" i="3"/>
  <c r="K73" i="3"/>
  <c r="L73" i="3"/>
  <c r="J73" i="3"/>
  <c r="L26" i="3"/>
  <c r="J26" i="3"/>
  <c r="K26" i="3"/>
  <c r="K81" i="3"/>
  <c r="L81" i="3"/>
  <c r="J81" i="3"/>
  <c r="K38" i="3"/>
  <c r="L38" i="3"/>
  <c r="J38" i="3"/>
  <c r="L35" i="3"/>
  <c r="J35" i="3"/>
  <c r="K35" i="3"/>
  <c r="J69" i="3"/>
  <c r="L69" i="3"/>
  <c r="K69" i="3"/>
  <c r="L44" i="3"/>
  <c r="J44" i="3"/>
  <c r="K44" i="3"/>
  <c r="K22" i="3"/>
  <c r="J22" i="3"/>
  <c r="L22" i="3"/>
  <c r="L36" i="3"/>
  <c r="J36" i="3"/>
  <c r="K36" i="3"/>
  <c r="J53" i="3"/>
  <c r="L53" i="3"/>
  <c r="K53" i="3"/>
  <c r="L13" i="3"/>
  <c r="J13" i="3"/>
  <c r="K13" i="3"/>
  <c r="L66" i="3"/>
  <c r="J66" i="3"/>
  <c r="K66" i="3"/>
  <c r="K89" i="3"/>
  <c r="L89" i="3"/>
  <c r="J89" i="3"/>
  <c r="K79" i="3"/>
  <c r="L79" i="3"/>
  <c r="J79" i="3"/>
  <c r="K8" i="3"/>
  <c r="L8" i="3"/>
  <c r="J8" i="3"/>
  <c r="K88" i="3"/>
  <c r="J88" i="3"/>
  <c r="L88" i="3"/>
  <c r="K71" i="3"/>
  <c r="L71" i="3"/>
  <c r="J71" i="3"/>
  <c r="L76" i="3"/>
  <c r="J76" i="3"/>
  <c r="K76" i="3"/>
  <c r="L18" i="3"/>
  <c r="J18" i="3"/>
  <c r="K18" i="3"/>
  <c r="K57" i="3"/>
  <c r="L57" i="3"/>
  <c r="J57" i="3"/>
  <c r="L52" i="3"/>
  <c r="J52" i="3"/>
  <c r="K52" i="3"/>
  <c r="L92" i="3"/>
  <c r="J92" i="3"/>
  <c r="K92" i="3"/>
  <c r="L67" i="3"/>
  <c r="J67" i="3"/>
  <c r="K67" i="3"/>
  <c r="K95" i="3"/>
  <c r="L95" i="3"/>
  <c r="J95" i="3"/>
  <c r="K47" i="3"/>
  <c r="L47" i="3"/>
  <c r="J47" i="3"/>
  <c r="K49" i="3"/>
  <c r="L49" i="3"/>
  <c r="J49" i="3"/>
  <c r="L101" i="3"/>
  <c r="J101" i="3"/>
  <c r="K101" i="3"/>
  <c r="L50" i="3"/>
  <c r="J50" i="3"/>
  <c r="K50" i="3"/>
  <c r="L11" i="3"/>
  <c r="J11" i="3"/>
  <c r="K11" i="3"/>
  <c r="L3" i="3"/>
  <c r="J3" i="3"/>
  <c r="K17" i="3"/>
  <c r="L17" i="3"/>
  <c r="J17" i="3"/>
  <c r="K24" i="3"/>
  <c r="L24" i="3"/>
  <c r="J24" i="3"/>
  <c r="L37" i="3"/>
  <c r="J37" i="3"/>
  <c r="K37" i="3"/>
  <c r="K87" i="3"/>
  <c r="L87" i="3"/>
  <c r="J87" i="3"/>
  <c r="L99" i="3"/>
  <c r="J99" i="3"/>
  <c r="K99" i="3"/>
  <c r="L61" i="3"/>
  <c r="J61" i="3"/>
  <c r="K61" i="3"/>
  <c r="L91" i="3"/>
  <c r="J91" i="3"/>
  <c r="K91" i="3"/>
  <c r="K96" i="3"/>
  <c r="J96" i="3"/>
  <c r="L96" i="3"/>
  <c r="K94" i="3"/>
  <c r="L94" i="3"/>
  <c r="J94" i="3"/>
  <c r="K65" i="3"/>
  <c r="L65" i="3"/>
  <c r="J65" i="3"/>
  <c r="K97" i="3"/>
  <c r="L97" i="3"/>
  <c r="J97" i="3"/>
  <c r="L20" i="3"/>
  <c r="J20" i="3"/>
  <c r="K20" i="3"/>
  <c r="K55" i="3"/>
  <c r="L55" i="3"/>
  <c r="J55" i="3"/>
  <c r="K62" i="3"/>
  <c r="J62" i="3"/>
  <c r="L62" i="3"/>
  <c r="K15" i="3"/>
  <c r="L15" i="3"/>
  <c r="J15" i="3"/>
  <c r="J72" i="3"/>
  <c r="K72" i="3"/>
  <c r="L72" i="3"/>
  <c r="K54" i="3"/>
  <c r="J54" i="3"/>
  <c r="L54" i="3"/>
  <c r="K14" i="3"/>
  <c r="J14" i="3"/>
  <c r="L14" i="3"/>
  <c r="K70" i="3"/>
  <c r="L70" i="3"/>
  <c r="J70" i="3"/>
  <c r="L4" i="3"/>
  <c r="J4" i="3"/>
  <c r="K4" i="3"/>
  <c r="K6" i="3"/>
  <c r="L6" i="3"/>
  <c r="J6" i="3"/>
  <c r="K23" i="3"/>
  <c r="L23" i="3"/>
  <c r="J23" i="3"/>
  <c r="K32" i="3"/>
  <c r="L32" i="3"/>
  <c r="J32" i="3"/>
  <c r="L75" i="3"/>
  <c r="J75" i="3"/>
  <c r="K75" i="3"/>
  <c r="L19" i="3"/>
  <c r="J19" i="3"/>
  <c r="K19" i="3"/>
  <c r="K80" i="3"/>
  <c r="J80" i="3"/>
  <c r="L80" i="3"/>
  <c r="K30" i="3"/>
  <c r="J30" i="3"/>
  <c r="L30" i="3"/>
  <c r="L42" i="3"/>
  <c r="J42" i="3"/>
  <c r="K42" i="3"/>
  <c r="L83" i="3"/>
  <c r="J83" i="3"/>
  <c r="K83" i="3"/>
  <c r="L43" i="3"/>
  <c r="J43" i="3"/>
  <c r="K43" i="3"/>
  <c r="K63" i="3"/>
  <c r="L63" i="3"/>
  <c r="J63" i="3"/>
  <c r="K64" i="3"/>
  <c r="L64" i="3"/>
  <c r="J64" i="3"/>
  <c r="L74" i="3"/>
  <c r="J74" i="3"/>
  <c r="K74" i="3"/>
  <c r="L59" i="3"/>
  <c r="J59" i="3"/>
  <c r="K59" i="3"/>
  <c r="K78" i="3"/>
  <c r="J78" i="3"/>
  <c r="L78" i="3"/>
  <c r="J45" i="3"/>
  <c r="L45" i="3"/>
  <c r="K45" i="3"/>
  <c r="J93" i="3"/>
  <c r="L93" i="3"/>
  <c r="K93" i="3"/>
  <c r="L82" i="3"/>
  <c r="J82" i="3"/>
  <c r="K82" i="3"/>
  <c r="L84" i="3"/>
  <c r="J84" i="3"/>
  <c r="K84" i="3"/>
  <c r="L51" i="3"/>
  <c r="J51" i="3"/>
  <c r="K51" i="3"/>
  <c r="L100" i="3"/>
  <c r="J100" i="3"/>
  <c r="K100" i="3"/>
  <c r="L60" i="3"/>
  <c r="J60" i="3"/>
  <c r="K60" i="3"/>
  <c r="J77" i="3"/>
  <c r="L77" i="3"/>
  <c r="K77" i="3"/>
  <c r="L34" i="3"/>
  <c r="J34" i="3"/>
  <c r="K34" i="3"/>
  <c r="J5" i="3"/>
  <c r="L5" i="3"/>
  <c r="K5" i="3"/>
  <c r="K33" i="3"/>
  <c r="L33" i="3"/>
  <c r="J33" i="3"/>
  <c r="K56" i="3"/>
  <c r="L56" i="3"/>
  <c r="J56" i="3"/>
  <c r="L27" i="3"/>
  <c r="J27" i="3"/>
  <c r="K27" i="3"/>
  <c r="L21" i="3"/>
  <c r="J21" i="3"/>
  <c r="K21" i="3"/>
  <c r="K25" i="3"/>
  <c r="L25" i="3"/>
  <c r="J25" i="3"/>
  <c r="K48" i="3"/>
  <c r="L48" i="3"/>
  <c r="J48" i="3"/>
  <c r="K7" i="3"/>
  <c r="L7" i="3"/>
  <c r="J7" i="3"/>
  <c r="K46" i="3"/>
  <c r="J46" i="3"/>
  <c r="L46" i="3"/>
  <c r="K86" i="3"/>
  <c r="L86" i="3"/>
  <c r="J86" i="3"/>
  <c r="L29" i="3"/>
  <c r="J29" i="3"/>
  <c r="K29" i="3"/>
  <c r="L10" i="3"/>
  <c r="J10" i="3"/>
  <c r="K10" i="3"/>
  <c r="K31" i="3"/>
  <c r="L31" i="3"/>
  <c r="J31" i="3"/>
  <c r="L28" i="3"/>
  <c r="J28" i="3"/>
  <c r="K28" i="3"/>
  <c r="L12" i="3"/>
  <c r="J12" i="3"/>
  <c r="K12" i="3"/>
  <c r="K16" i="3"/>
  <c r="L16" i="3"/>
  <c r="J16" i="3"/>
  <c r="K9" i="3"/>
  <c r="L9" i="3"/>
  <c r="J9" i="3"/>
  <c r="L68" i="3"/>
  <c r="J68" i="3"/>
  <c r="K68" i="3"/>
  <c r="L98" i="3"/>
  <c r="J98" i="3"/>
  <c r="K98" i="3"/>
  <c r="L90" i="3"/>
  <c r="J90" i="3"/>
  <c r="K90" i="3"/>
  <c r="L2" i="3"/>
  <c r="J2" i="3"/>
  <c r="K39" i="3"/>
  <c r="L39" i="3"/>
  <c r="J39" i="3"/>
  <c r="X12" i="3"/>
  <c r="X11" i="3"/>
  <c r="X15" i="3" l="1"/>
</calcChain>
</file>

<file path=xl/sharedStrings.xml><?xml version="1.0" encoding="utf-8"?>
<sst xmlns="http://schemas.openxmlformats.org/spreadsheetml/2006/main" count="1057" uniqueCount="40">
  <si>
    <t>Customer ID</t>
  </si>
  <si>
    <t>Age</t>
  </si>
  <si>
    <t>Income</t>
  </si>
  <si>
    <t>Gender</t>
  </si>
  <si>
    <t>Region</t>
  </si>
  <si>
    <t>Purchasing Behavior</t>
  </si>
  <si>
    <t>Engagement with Promotions</t>
  </si>
  <si>
    <t>Female</t>
  </si>
  <si>
    <t>Male</t>
  </si>
  <si>
    <t>West</t>
  </si>
  <si>
    <t>East</t>
  </si>
  <si>
    <t>North</t>
  </si>
  <si>
    <t>South</t>
  </si>
  <si>
    <t>Low Spender</t>
  </si>
  <si>
    <t>High Spender</t>
  </si>
  <si>
    <t>Moderate Spender</t>
  </si>
  <si>
    <t>Often Engaged</t>
  </si>
  <si>
    <t>Never Engaged</t>
  </si>
  <si>
    <t>Rarely Engaged</t>
  </si>
  <si>
    <t>Age-Norm</t>
  </si>
  <si>
    <t>Income-Norm</t>
  </si>
  <si>
    <t>Young Prof</t>
  </si>
  <si>
    <t>Budget Shoppers</t>
  </si>
  <si>
    <t>High Spenders</t>
  </si>
  <si>
    <t>Cluster1</t>
  </si>
  <si>
    <t>Cluster2</t>
  </si>
  <si>
    <t>Cluster3</t>
  </si>
  <si>
    <t>Minimum Disatance</t>
  </si>
  <si>
    <t>Cluster</t>
  </si>
  <si>
    <t>Distances within Clusters</t>
  </si>
  <si>
    <t>Cluster 1</t>
  </si>
  <si>
    <t>Cluster 2</t>
  </si>
  <si>
    <t>Cluster 3</t>
  </si>
  <si>
    <t>Total Disatnce</t>
  </si>
  <si>
    <t>Row Labels</t>
  </si>
  <si>
    <t>Grand Total</t>
  </si>
  <si>
    <t>Average of Income-Norm</t>
  </si>
  <si>
    <t>Average of Income</t>
  </si>
  <si>
    <t>Average of Age-Norm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</si>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</sst>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Sheet2!$L$1</c:f>
              <c:strCache>
                <c:ptCount val="1"/>
                <c:pt idx="0">
                  <c:v>Cluster 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Sheet2!$C$2:$C$101</c:f>
              <c:numCache>
                <c:formatCode>General</c:formatCode>
                <c:ptCount val="100"/>
                <c:pt idx="0">
                  <c:v>1.0807086746542298</c:v>
                </c:pt>
                <c:pt idx="1">
                  <c:v>0.36595426020037397</c:v>
                </c:pt>
                <c:pt idx="2">
                  <c:v>-0.63470192003502413</c:v>
                </c:pt>
                <c:pt idx="3">
                  <c:v>1.366610440435772</c:v>
                </c:pt>
                <c:pt idx="4">
                  <c:v>-1.1350300101527231</c:v>
                </c:pt>
                <c:pt idx="5">
                  <c:v>-0.20584927136271064</c:v>
                </c:pt>
                <c:pt idx="6">
                  <c:v>1.0807086746542298</c:v>
                </c:pt>
                <c:pt idx="7">
                  <c:v>-0.34880015425348182</c:v>
                </c:pt>
                <c:pt idx="8">
                  <c:v>-6.2898388471939487E-2</c:v>
                </c:pt>
                <c:pt idx="9">
                  <c:v>-0.92060368581656637</c:v>
                </c:pt>
                <c:pt idx="10">
                  <c:v>-0.92060368581656637</c:v>
                </c:pt>
                <c:pt idx="11">
                  <c:v>8.5770529734460858E-3</c:v>
                </c:pt>
                <c:pt idx="12">
                  <c:v>0.86628235031807299</c:v>
                </c:pt>
                <c:pt idx="13">
                  <c:v>1.1521841160996154</c:v>
                </c:pt>
                <c:pt idx="14">
                  <c:v>8.5770529734460858E-3</c:v>
                </c:pt>
                <c:pt idx="15">
                  <c:v>-1.492407217379651</c:v>
                </c:pt>
                <c:pt idx="16">
                  <c:v>-0.13437382991732508</c:v>
                </c:pt>
                <c:pt idx="17">
                  <c:v>-1.5638826588250365</c:v>
                </c:pt>
                <c:pt idx="18">
                  <c:v>8.5770529734460858E-3</c:v>
                </c:pt>
                <c:pt idx="19">
                  <c:v>1.4380858818811577</c:v>
                </c:pt>
                <c:pt idx="20">
                  <c:v>0.43742970164575956</c:v>
                </c:pt>
                <c:pt idx="21">
                  <c:v>1.0092332332088441</c:v>
                </c:pt>
                <c:pt idx="22">
                  <c:v>-1.5638826588250365</c:v>
                </c:pt>
                <c:pt idx="23">
                  <c:v>-0.20584927136271064</c:v>
                </c:pt>
                <c:pt idx="24">
                  <c:v>0.65185602598191628</c:v>
                </c:pt>
                <c:pt idx="25">
                  <c:v>-0.84912824437118084</c:v>
                </c:pt>
                <c:pt idx="26">
                  <c:v>-0.13437382991732508</c:v>
                </c:pt>
                <c:pt idx="27">
                  <c:v>1.4380858818811577</c:v>
                </c:pt>
                <c:pt idx="28">
                  <c:v>8.0052494418831666E-2</c:v>
                </c:pt>
                <c:pt idx="29">
                  <c:v>0.22300337730960282</c:v>
                </c:pt>
                <c:pt idx="30">
                  <c:v>1.2951349989903864</c:v>
                </c:pt>
                <c:pt idx="31">
                  <c:v>0.29447881875498838</c:v>
                </c:pt>
                <c:pt idx="32">
                  <c:v>-0.56322647858963848</c:v>
                </c:pt>
                <c:pt idx="33">
                  <c:v>-0.63470192003502413</c:v>
                </c:pt>
                <c:pt idx="34">
                  <c:v>1.6525122062173143</c:v>
                </c:pt>
                <c:pt idx="35">
                  <c:v>1.4380858818811577</c:v>
                </c:pt>
                <c:pt idx="36">
                  <c:v>-1.492407217379651</c:v>
                </c:pt>
                <c:pt idx="37">
                  <c:v>0.93775779176345864</c:v>
                </c:pt>
                <c:pt idx="38">
                  <c:v>-1.2065054515981086</c:v>
                </c:pt>
                <c:pt idx="39">
                  <c:v>-0.20584927136271064</c:v>
                </c:pt>
                <c:pt idx="40">
                  <c:v>-1.0635545687073376</c:v>
                </c:pt>
                <c:pt idx="41">
                  <c:v>1.0807086746542298</c:v>
                </c:pt>
                <c:pt idx="42">
                  <c:v>-0.42027559569886735</c:v>
                </c:pt>
                <c:pt idx="43">
                  <c:v>-1.4209317759342655</c:v>
                </c:pt>
                <c:pt idx="44">
                  <c:v>8.0052494418831666E-2</c:v>
                </c:pt>
                <c:pt idx="45">
                  <c:v>-0.70617736148040966</c:v>
                </c:pt>
                <c:pt idx="46">
                  <c:v>-1.0635545687073376</c:v>
                </c:pt>
                <c:pt idx="47">
                  <c:v>0.15152793586421723</c:v>
                </c:pt>
                <c:pt idx="48">
                  <c:v>-1.5638826588250365</c:v>
                </c:pt>
                <c:pt idx="49">
                  <c:v>-0.27732471280809623</c:v>
                </c:pt>
                <c:pt idx="50">
                  <c:v>0.29447881875498838</c:v>
                </c:pt>
                <c:pt idx="51">
                  <c:v>1.6525122062173143</c:v>
                </c:pt>
                <c:pt idx="52">
                  <c:v>-1.2065054515981086</c:v>
                </c:pt>
                <c:pt idx="53">
                  <c:v>1.4380858818811577</c:v>
                </c:pt>
                <c:pt idx="54">
                  <c:v>-1.1350300101527231</c:v>
                </c:pt>
                <c:pt idx="55">
                  <c:v>1.6525122062173143</c:v>
                </c:pt>
                <c:pt idx="56">
                  <c:v>0.79480690887268746</c:v>
                </c:pt>
                <c:pt idx="57">
                  <c:v>-0.70617736148040966</c:v>
                </c:pt>
                <c:pt idx="58">
                  <c:v>-0.49175103714425294</c:v>
                </c:pt>
                <c:pt idx="59">
                  <c:v>0.86628235031807299</c:v>
                </c:pt>
                <c:pt idx="60">
                  <c:v>1.1521841160996154</c:v>
                </c:pt>
                <c:pt idx="61">
                  <c:v>-1.4209317759342655</c:v>
                </c:pt>
                <c:pt idx="62">
                  <c:v>-1.5638826588250365</c:v>
                </c:pt>
                <c:pt idx="63">
                  <c:v>-1.2779808930434944</c:v>
                </c:pt>
                <c:pt idx="64">
                  <c:v>1.2951349989903864</c:v>
                </c:pt>
                <c:pt idx="65">
                  <c:v>-1.4209317759342655</c:v>
                </c:pt>
                <c:pt idx="66">
                  <c:v>0.36595426020037397</c:v>
                </c:pt>
                <c:pt idx="67">
                  <c:v>-0.42027559569886735</c:v>
                </c:pt>
                <c:pt idx="68">
                  <c:v>0.15152793586421723</c:v>
                </c:pt>
                <c:pt idx="69">
                  <c:v>1.4380858818811577</c:v>
                </c:pt>
                <c:pt idx="70">
                  <c:v>0.72333146742730181</c:v>
                </c:pt>
                <c:pt idx="71">
                  <c:v>-0.99207912726195202</c:v>
                </c:pt>
                <c:pt idx="72">
                  <c:v>0.86628235031807299</c:v>
                </c:pt>
                <c:pt idx="73">
                  <c:v>-0.70617736148040966</c:v>
                </c:pt>
                <c:pt idx="74">
                  <c:v>0.5089051430911451</c:v>
                </c:pt>
                <c:pt idx="75">
                  <c:v>-0.63470192003502413</c:v>
                </c:pt>
                <c:pt idx="76">
                  <c:v>-1.1350300101527231</c:v>
                </c:pt>
                <c:pt idx="77">
                  <c:v>-0.70617736148040966</c:v>
                </c:pt>
                <c:pt idx="78">
                  <c:v>-6.2898388471939487E-2</c:v>
                </c:pt>
                <c:pt idx="79">
                  <c:v>1.1521841160996154</c:v>
                </c:pt>
                <c:pt idx="80">
                  <c:v>-0.20584927136271064</c:v>
                </c:pt>
                <c:pt idx="81">
                  <c:v>-0.56322647858963848</c:v>
                </c:pt>
                <c:pt idx="82">
                  <c:v>1.5095613233265432</c:v>
                </c:pt>
                <c:pt idx="83">
                  <c:v>-0.42027559569886735</c:v>
                </c:pt>
                <c:pt idx="84">
                  <c:v>1.6525122062173143</c:v>
                </c:pt>
                <c:pt idx="85">
                  <c:v>8.5770529734460858E-3</c:v>
                </c:pt>
                <c:pt idx="86">
                  <c:v>0.15152793586421723</c:v>
                </c:pt>
                <c:pt idx="87">
                  <c:v>8.0052494418831666E-2</c:v>
                </c:pt>
                <c:pt idx="88">
                  <c:v>1.5095613233265432</c:v>
                </c:pt>
                <c:pt idx="89">
                  <c:v>1.2236595575450009</c:v>
                </c:pt>
                <c:pt idx="90">
                  <c:v>0.36595426020037397</c:v>
                </c:pt>
                <c:pt idx="91">
                  <c:v>-0.63470192003502413</c:v>
                </c:pt>
                <c:pt idx="92">
                  <c:v>1.5095613233265432</c:v>
                </c:pt>
                <c:pt idx="93">
                  <c:v>-1.6353581002704223</c:v>
                </c:pt>
                <c:pt idx="94">
                  <c:v>8.0052494418831666E-2</c:v>
                </c:pt>
                <c:pt idx="95">
                  <c:v>-1.2065054515981086</c:v>
                </c:pt>
                <c:pt idx="96">
                  <c:v>-1.0635545687073376</c:v>
                </c:pt>
                <c:pt idx="97">
                  <c:v>8.5770529734460858E-3</c:v>
                </c:pt>
                <c:pt idx="98">
                  <c:v>-1.6353581002704223</c:v>
                </c:pt>
                <c:pt idx="99">
                  <c:v>1.4380858818811577</c:v>
                </c:pt>
              </c:numCache>
            </c:numRef>
          </c:xVal>
          <c:yVal>
            <c:numRef>
              <c:f>Sheet2!$L$2:$L$101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-0.97745610175216668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-0.96704706490278602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-1.7567974889183764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-0.85014752729852627</c:v>
                </c:pt>
                <c:pt idx="19">
                  <c:v>-0.91448871206554172</c:v>
                </c:pt>
                <c:pt idx="20">
                  <c:v>-0.21954351236228556</c:v>
                </c:pt>
                <c:pt idx="21">
                  <c:v>-1.0364277255921301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-0.8524988818159851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-0.6803809338768958</c:v>
                </c:pt>
                <c:pt idx="35">
                  <c:v>-0.3855535513374389</c:v>
                </c:pt>
                <c:pt idx="36">
                  <c:v>#N/A</c:v>
                </c:pt>
                <c:pt idx="37">
                  <c:v>-0.29803558828324789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-0.42926509149745873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-0.57646563070948076</c:v>
                </c:pt>
                <c:pt idx="48">
                  <c:v>#N/A</c:v>
                </c:pt>
                <c:pt idx="49">
                  <c:v>#N/A</c:v>
                </c:pt>
                <c:pt idx="50">
                  <c:v>-1.167434053924604</c:v>
                </c:pt>
                <c:pt idx="51">
                  <c:v>#N/A</c:v>
                </c:pt>
                <c:pt idx="52">
                  <c:v>#N/A</c:v>
                </c:pt>
                <c:pt idx="53">
                  <c:v>-0.58362593619657532</c:v>
                </c:pt>
                <c:pt idx="54">
                  <c:v>#N/A</c:v>
                </c:pt>
                <c:pt idx="55">
                  <c:v>-1.5305115226028108</c:v>
                </c:pt>
                <c:pt idx="56">
                  <c:v>-0.732916568313005</c:v>
                </c:pt>
                <c:pt idx="57">
                  <c:v>#N/A</c:v>
                </c:pt>
                <c:pt idx="58">
                  <c:v>#N/A</c:v>
                </c:pt>
                <c:pt idx="59">
                  <c:v>-0.89303251857019794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-2.0130049259050979</c:v>
                </c:pt>
                <c:pt idx="70">
                  <c:v>-0.83303322117301681</c:v>
                </c:pt>
                <c:pt idx="71">
                  <c:v>#N/A</c:v>
                </c:pt>
                <c:pt idx="72">
                  <c:v>-1.3935596550556884</c:v>
                </c:pt>
                <c:pt idx="73">
                  <c:v>#N/A</c:v>
                </c:pt>
                <c:pt idx="74">
                  <c:v>-0.20627062059337437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-1.1679211631724664</c:v>
                </c:pt>
                <c:pt idx="85">
                  <c:v>-0.75252455305720034</c:v>
                </c:pt>
                <c:pt idx="86">
                  <c:v>#N/A</c:v>
                </c:pt>
                <c:pt idx="87">
                  <c:v>#N/A</c:v>
                </c:pt>
                <c:pt idx="88">
                  <c:v>-0.79060794343019158</c:v>
                </c:pt>
                <c:pt idx="89">
                  <c:v>-0.33921603128153632</c:v>
                </c:pt>
                <c:pt idx="90">
                  <c:v>-0.21245537120820721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-1.5154438771442451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F-0C4D-9B35-47524D62171A}"/>
            </c:ext>
          </c:extLst>
        </c:ser>
        <c:ser>
          <c:idx val="0"/>
          <c:order val="1"/>
          <c:tx>
            <c:strRef>
              <c:f>Sheet2!$J$1</c:f>
              <c:strCache>
                <c:ptCount val="1"/>
                <c:pt idx="0">
                  <c:v>Cluster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Sheet2!$C$2:$C$101</c:f>
              <c:numCache>
                <c:formatCode>General</c:formatCode>
                <c:ptCount val="100"/>
                <c:pt idx="0">
                  <c:v>1.0807086746542298</c:v>
                </c:pt>
                <c:pt idx="1">
                  <c:v>0.36595426020037397</c:v>
                </c:pt>
                <c:pt idx="2">
                  <c:v>-0.63470192003502413</c:v>
                </c:pt>
                <c:pt idx="3">
                  <c:v>1.366610440435772</c:v>
                </c:pt>
                <c:pt idx="4">
                  <c:v>-1.1350300101527231</c:v>
                </c:pt>
                <c:pt idx="5">
                  <c:v>-0.20584927136271064</c:v>
                </c:pt>
                <c:pt idx="6">
                  <c:v>1.0807086746542298</c:v>
                </c:pt>
                <c:pt idx="7">
                  <c:v>-0.34880015425348182</c:v>
                </c:pt>
                <c:pt idx="8">
                  <c:v>-6.2898388471939487E-2</c:v>
                </c:pt>
                <c:pt idx="9">
                  <c:v>-0.92060368581656637</c:v>
                </c:pt>
                <c:pt idx="10">
                  <c:v>-0.92060368581656637</c:v>
                </c:pt>
                <c:pt idx="11">
                  <c:v>8.5770529734460858E-3</c:v>
                </c:pt>
                <c:pt idx="12">
                  <c:v>0.86628235031807299</c:v>
                </c:pt>
                <c:pt idx="13">
                  <c:v>1.1521841160996154</c:v>
                </c:pt>
                <c:pt idx="14">
                  <c:v>8.5770529734460858E-3</c:v>
                </c:pt>
                <c:pt idx="15">
                  <c:v>-1.492407217379651</c:v>
                </c:pt>
                <c:pt idx="16">
                  <c:v>-0.13437382991732508</c:v>
                </c:pt>
                <c:pt idx="17">
                  <c:v>-1.5638826588250365</c:v>
                </c:pt>
                <c:pt idx="18">
                  <c:v>8.5770529734460858E-3</c:v>
                </c:pt>
                <c:pt idx="19">
                  <c:v>1.4380858818811577</c:v>
                </c:pt>
                <c:pt idx="20">
                  <c:v>0.43742970164575956</c:v>
                </c:pt>
                <c:pt idx="21">
                  <c:v>1.0092332332088441</c:v>
                </c:pt>
                <c:pt idx="22">
                  <c:v>-1.5638826588250365</c:v>
                </c:pt>
                <c:pt idx="23">
                  <c:v>-0.20584927136271064</c:v>
                </c:pt>
                <c:pt idx="24">
                  <c:v>0.65185602598191628</c:v>
                </c:pt>
                <c:pt idx="25">
                  <c:v>-0.84912824437118084</c:v>
                </c:pt>
                <c:pt idx="26">
                  <c:v>-0.13437382991732508</c:v>
                </c:pt>
                <c:pt idx="27">
                  <c:v>1.4380858818811577</c:v>
                </c:pt>
                <c:pt idx="28">
                  <c:v>8.0052494418831666E-2</c:v>
                </c:pt>
                <c:pt idx="29">
                  <c:v>0.22300337730960282</c:v>
                </c:pt>
                <c:pt idx="30">
                  <c:v>1.2951349989903864</c:v>
                </c:pt>
                <c:pt idx="31">
                  <c:v>0.29447881875498838</c:v>
                </c:pt>
                <c:pt idx="32">
                  <c:v>-0.56322647858963848</c:v>
                </c:pt>
                <c:pt idx="33">
                  <c:v>-0.63470192003502413</c:v>
                </c:pt>
                <c:pt idx="34">
                  <c:v>1.6525122062173143</c:v>
                </c:pt>
                <c:pt idx="35">
                  <c:v>1.4380858818811577</c:v>
                </c:pt>
                <c:pt idx="36">
                  <c:v>-1.492407217379651</c:v>
                </c:pt>
                <c:pt idx="37">
                  <c:v>0.93775779176345864</c:v>
                </c:pt>
                <c:pt idx="38">
                  <c:v>-1.2065054515981086</c:v>
                </c:pt>
                <c:pt idx="39">
                  <c:v>-0.20584927136271064</c:v>
                </c:pt>
                <c:pt idx="40">
                  <c:v>-1.0635545687073376</c:v>
                </c:pt>
                <c:pt idx="41">
                  <c:v>1.0807086746542298</c:v>
                </c:pt>
                <c:pt idx="42">
                  <c:v>-0.42027559569886735</c:v>
                </c:pt>
                <c:pt idx="43">
                  <c:v>-1.4209317759342655</c:v>
                </c:pt>
                <c:pt idx="44">
                  <c:v>8.0052494418831666E-2</c:v>
                </c:pt>
                <c:pt idx="45">
                  <c:v>-0.70617736148040966</c:v>
                </c:pt>
                <c:pt idx="46">
                  <c:v>-1.0635545687073376</c:v>
                </c:pt>
                <c:pt idx="47">
                  <c:v>0.15152793586421723</c:v>
                </c:pt>
                <c:pt idx="48">
                  <c:v>-1.5638826588250365</c:v>
                </c:pt>
                <c:pt idx="49">
                  <c:v>-0.27732471280809623</c:v>
                </c:pt>
                <c:pt idx="50">
                  <c:v>0.29447881875498838</c:v>
                </c:pt>
                <c:pt idx="51">
                  <c:v>1.6525122062173143</c:v>
                </c:pt>
                <c:pt idx="52">
                  <c:v>-1.2065054515981086</c:v>
                </c:pt>
                <c:pt idx="53">
                  <c:v>1.4380858818811577</c:v>
                </c:pt>
                <c:pt idx="54">
                  <c:v>-1.1350300101527231</c:v>
                </c:pt>
                <c:pt idx="55">
                  <c:v>1.6525122062173143</c:v>
                </c:pt>
                <c:pt idx="56">
                  <c:v>0.79480690887268746</c:v>
                </c:pt>
                <c:pt idx="57">
                  <c:v>-0.70617736148040966</c:v>
                </c:pt>
                <c:pt idx="58">
                  <c:v>-0.49175103714425294</c:v>
                </c:pt>
                <c:pt idx="59">
                  <c:v>0.86628235031807299</c:v>
                </c:pt>
                <c:pt idx="60">
                  <c:v>1.1521841160996154</c:v>
                </c:pt>
                <c:pt idx="61">
                  <c:v>-1.4209317759342655</c:v>
                </c:pt>
                <c:pt idx="62">
                  <c:v>-1.5638826588250365</c:v>
                </c:pt>
                <c:pt idx="63">
                  <c:v>-1.2779808930434944</c:v>
                </c:pt>
                <c:pt idx="64">
                  <c:v>1.2951349989903864</c:v>
                </c:pt>
                <c:pt idx="65">
                  <c:v>-1.4209317759342655</c:v>
                </c:pt>
                <c:pt idx="66">
                  <c:v>0.36595426020037397</c:v>
                </c:pt>
                <c:pt idx="67">
                  <c:v>-0.42027559569886735</c:v>
                </c:pt>
                <c:pt idx="68">
                  <c:v>0.15152793586421723</c:v>
                </c:pt>
                <c:pt idx="69">
                  <c:v>1.4380858818811577</c:v>
                </c:pt>
                <c:pt idx="70">
                  <c:v>0.72333146742730181</c:v>
                </c:pt>
                <c:pt idx="71">
                  <c:v>-0.99207912726195202</c:v>
                </c:pt>
                <c:pt idx="72">
                  <c:v>0.86628235031807299</c:v>
                </c:pt>
                <c:pt idx="73">
                  <c:v>-0.70617736148040966</c:v>
                </c:pt>
                <c:pt idx="74">
                  <c:v>0.5089051430911451</c:v>
                </c:pt>
                <c:pt idx="75">
                  <c:v>-0.63470192003502413</c:v>
                </c:pt>
                <c:pt idx="76">
                  <c:v>-1.1350300101527231</c:v>
                </c:pt>
                <c:pt idx="77">
                  <c:v>-0.70617736148040966</c:v>
                </c:pt>
                <c:pt idx="78">
                  <c:v>-6.2898388471939487E-2</c:v>
                </c:pt>
                <c:pt idx="79">
                  <c:v>1.1521841160996154</c:v>
                </c:pt>
                <c:pt idx="80">
                  <c:v>-0.20584927136271064</c:v>
                </c:pt>
                <c:pt idx="81">
                  <c:v>-0.56322647858963848</c:v>
                </c:pt>
                <c:pt idx="82">
                  <c:v>1.5095613233265432</c:v>
                </c:pt>
                <c:pt idx="83">
                  <c:v>-0.42027559569886735</c:v>
                </c:pt>
                <c:pt idx="84">
                  <c:v>1.6525122062173143</c:v>
                </c:pt>
                <c:pt idx="85">
                  <c:v>8.5770529734460858E-3</c:v>
                </c:pt>
                <c:pt idx="86">
                  <c:v>0.15152793586421723</c:v>
                </c:pt>
                <c:pt idx="87">
                  <c:v>8.0052494418831666E-2</c:v>
                </c:pt>
                <c:pt idx="88">
                  <c:v>1.5095613233265432</c:v>
                </c:pt>
                <c:pt idx="89">
                  <c:v>1.2236595575450009</c:v>
                </c:pt>
                <c:pt idx="90">
                  <c:v>0.36595426020037397</c:v>
                </c:pt>
                <c:pt idx="91">
                  <c:v>-0.63470192003502413</c:v>
                </c:pt>
                <c:pt idx="92">
                  <c:v>1.5095613233265432</c:v>
                </c:pt>
                <c:pt idx="93">
                  <c:v>-1.6353581002704223</c:v>
                </c:pt>
                <c:pt idx="94">
                  <c:v>8.0052494418831666E-2</c:v>
                </c:pt>
                <c:pt idx="95">
                  <c:v>-1.2065054515981086</c:v>
                </c:pt>
                <c:pt idx="96">
                  <c:v>-1.0635545687073376</c:v>
                </c:pt>
                <c:pt idx="97">
                  <c:v>8.5770529734460858E-3</c:v>
                </c:pt>
                <c:pt idx="98">
                  <c:v>-1.6353581002704223</c:v>
                </c:pt>
                <c:pt idx="99">
                  <c:v>1.4380858818811577</c:v>
                </c:pt>
              </c:numCache>
            </c:numRef>
          </c:xVal>
          <c:yVal>
            <c:numRef>
              <c:f>Sheet2!$J$2:$J$101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0.40846325477362533</c:v>
                </c:pt>
                <c:pt idx="3">
                  <c:v>#N/A</c:v>
                </c:pt>
                <c:pt idx="4">
                  <c:v>0.14340432779179857</c:v>
                </c:pt>
                <c:pt idx="5">
                  <c:v>#N/A</c:v>
                </c:pt>
                <c:pt idx="6">
                  <c:v>#N/A</c:v>
                </c:pt>
                <c:pt idx="7">
                  <c:v>-0.18090953485590816</c:v>
                </c:pt>
                <c:pt idx="8">
                  <c:v>#N/A</c:v>
                </c:pt>
                <c:pt idx="9">
                  <c:v>-1.1951297894728123</c:v>
                </c:pt>
                <c:pt idx="10">
                  <c:v>0.88350769525675121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-0.14996974526329512</c:v>
                </c:pt>
                <c:pt idx="16">
                  <c:v>#N/A</c:v>
                </c:pt>
                <c:pt idx="17">
                  <c:v>0.66913686214815393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8.2166877532766816E-2</c:v>
                </c:pt>
                <c:pt idx="23">
                  <c:v>-0.18234613963355412</c:v>
                </c:pt>
                <c:pt idx="24">
                  <c:v>#N/A</c:v>
                </c:pt>
                <c:pt idx="25">
                  <c:v>-1.0960962697963186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0.22506227972973167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-1.5544734221056766</c:v>
                </c:pt>
                <c:pt idx="37">
                  <c:v>#N/A</c:v>
                </c:pt>
                <c:pt idx="38">
                  <c:v>0.8961725357011705</c:v>
                </c:pt>
                <c:pt idx="39">
                  <c:v>-0.27883720294774866</c:v>
                </c:pt>
                <c:pt idx="40">
                  <c:v>-0.8444752770857652</c:v>
                </c:pt>
                <c:pt idx="41">
                  <c:v>#N/A</c:v>
                </c:pt>
                <c:pt idx="42">
                  <c:v>#N/A</c:v>
                </c:pt>
                <c:pt idx="43">
                  <c:v>-0.32501435781917021</c:v>
                </c:pt>
                <c:pt idx="44">
                  <c:v>#N/A</c:v>
                </c:pt>
                <c:pt idx="45">
                  <c:v>-1.3829829029508709</c:v>
                </c:pt>
                <c:pt idx="46">
                  <c:v>-0.94095698576419828</c:v>
                </c:pt>
                <c:pt idx="47">
                  <c:v>#N/A</c:v>
                </c:pt>
                <c:pt idx="48">
                  <c:v>-1.3816064351174053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-0.73624681864406916</c:v>
                </c:pt>
                <c:pt idx="53">
                  <c:v>#N/A</c:v>
                </c:pt>
                <c:pt idx="54">
                  <c:v>0.23334447331992755</c:v>
                </c:pt>
                <c:pt idx="55">
                  <c:v>#N/A</c:v>
                </c:pt>
                <c:pt idx="56">
                  <c:v>#N/A</c:v>
                </c:pt>
                <c:pt idx="57">
                  <c:v>-0.21547290942953209</c:v>
                </c:pt>
                <c:pt idx="58">
                  <c:v>-0.9166142189481894</c:v>
                </c:pt>
                <c:pt idx="59">
                  <c:v>#N/A</c:v>
                </c:pt>
                <c:pt idx="60">
                  <c:v>#N/A</c:v>
                </c:pt>
                <c:pt idx="61">
                  <c:v>0.93861451815071251</c:v>
                </c:pt>
                <c:pt idx="62">
                  <c:v>-0.51144022115534427</c:v>
                </c:pt>
                <c:pt idx="63">
                  <c:v>-0.1530233656511289</c:v>
                </c:pt>
                <c:pt idx="64">
                  <c:v>#N/A</c:v>
                </c:pt>
                <c:pt idx="65">
                  <c:v>-1.4984003989752148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0.10037834879543692</c:v>
                </c:pt>
                <c:pt idx="72">
                  <c:v>#N/A</c:v>
                </c:pt>
                <c:pt idx="73">
                  <c:v>-0.73843780797704595</c:v>
                </c:pt>
                <c:pt idx="74">
                  <c:v>#N/A</c:v>
                </c:pt>
                <c:pt idx="75">
                  <c:v>#N/A</c:v>
                </c:pt>
                <c:pt idx="76">
                  <c:v>-0.11417222695743294</c:v>
                </c:pt>
                <c:pt idx="77">
                  <c:v>0.14876587045962733</c:v>
                </c:pt>
                <c:pt idx="78">
                  <c:v>#N/A</c:v>
                </c:pt>
                <c:pt idx="79">
                  <c:v>#N/A</c:v>
                </c:pt>
                <c:pt idx="80">
                  <c:v>-4.0502465771480166E-2</c:v>
                </c:pt>
                <c:pt idx="81">
                  <c:v>-1.268485502172489</c:v>
                </c:pt>
                <c:pt idx="82">
                  <c:v>#N/A</c:v>
                </c:pt>
                <c:pt idx="83">
                  <c:v>0.3638082327782397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0.54974631867828305</c:v>
                </c:pt>
                <c:pt idx="92">
                  <c:v>#N/A</c:v>
                </c:pt>
                <c:pt idx="93">
                  <c:v>-2.8667615384997142E-3</c:v>
                </c:pt>
                <c:pt idx="94">
                  <c:v>#N/A</c:v>
                </c:pt>
                <c:pt idx="95">
                  <c:v>0.80664399414654353</c:v>
                </c:pt>
                <c:pt idx="96">
                  <c:v>0.13745344307100116</c:v>
                </c:pt>
                <c:pt idx="97">
                  <c:v>#N/A</c:v>
                </c:pt>
                <c:pt idx="98">
                  <c:v>-1.0987222496922018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F-0C4D-9B35-47524D62171A}"/>
            </c:ext>
          </c:extLst>
        </c:ser>
        <c:ser>
          <c:idx val="1"/>
          <c:order val="2"/>
          <c:tx>
            <c:strRef>
              <c:f>Sheet2!$K$1</c:f>
              <c:strCache>
                <c:ptCount val="1"/>
                <c:pt idx="0">
                  <c:v>Cluster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Sheet2!$C$2:$C$101</c:f>
              <c:numCache>
                <c:formatCode>General</c:formatCode>
                <c:ptCount val="100"/>
                <c:pt idx="0">
                  <c:v>1.0807086746542298</c:v>
                </c:pt>
                <c:pt idx="1">
                  <c:v>0.36595426020037397</c:v>
                </c:pt>
                <c:pt idx="2">
                  <c:v>-0.63470192003502413</c:v>
                </c:pt>
                <c:pt idx="3">
                  <c:v>1.366610440435772</c:v>
                </c:pt>
                <c:pt idx="4">
                  <c:v>-1.1350300101527231</c:v>
                </c:pt>
                <c:pt idx="5">
                  <c:v>-0.20584927136271064</c:v>
                </c:pt>
                <c:pt idx="6">
                  <c:v>1.0807086746542298</c:v>
                </c:pt>
                <c:pt idx="7">
                  <c:v>-0.34880015425348182</c:v>
                </c:pt>
                <c:pt idx="8">
                  <c:v>-6.2898388471939487E-2</c:v>
                </c:pt>
                <c:pt idx="9">
                  <c:v>-0.92060368581656637</c:v>
                </c:pt>
                <c:pt idx="10">
                  <c:v>-0.92060368581656637</c:v>
                </c:pt>
                <c:pt idx="11">
                  <c:v>8.5770529734460858E-3</c:v>
                </c:pt>
                <c:pt idx="12">
                  <c:v>0.86628235031807299</c:v>
                </c:pt>
                <c:pt idx="13">
                  <c:v>1.1521841160996154</c:v>
                </c:pt>
                <c:pt idx="14">
                  <c:v>8.5770529734460858E-3</c:v>
                </c:pt>
                <c:pt idx="15">
                  <c:v>-1.492407217379651</c:v>
                </c:pt>
                <c:pt idx="16">
                  <c:v>-0.13437382991732508</c:v>
                </c:pt>
                <c:pt idx="17">
                  <c:v>-1.5638826588250365</c:v>
                </c:pt>
                <c:pt idx="18">
                  <c:v>8.5770529734460858E-3</c:v>
                </c:pt>
                <c:pt idx="19">
                  <c:v>1.4380858818811577</c:v>
                </c:pt>
                <c:pt idx="20">
                  <c:v>0.43742970164575956</c:v>
                </c:pt>
                <c:pt idx="21">
                  <c:v>1.0092332332088441</c:v>
                </c:pt>
                <c:pt idx="22">
                  <c:v>-1.5638826588250365</c:v>
                </c:pt>
                <c:pt idx="23">
                  <c:v>-0.20584927136271064</c:v>
                </c:pt>
                <c:pt idx="24">
                  <c:v>0.65185602598191628</c:v>
                </c:pt>
                <c:pt idx="25">
                  <c:v>-0.84912824437118084</c:v>
                </c:pt>
                <c:pt idx="26">
                  <c:v>-0.13437382991732508</c:v>
                </c:pt>
                <c:pt idx="27">
                  <c:v>1.4380858818811577</c:v>
                </c:pt>
                <c:pt idx="28">
                  <c:v>8.0052494418831666E-2</c:v>
                </c:pt>
                <c:pt idx="29">
                  <c:v>0.22300337730960282</c:v>
                </c:pt>
                <c:pt idx="30">
                  <c:v>1.2951349989903864</c:v>
                </c:pt>
                <c:pt idx="31">
                  <c:v>0.29447881875498838</c:v>
                </c:pt>
                <c:pt idx="32">
                  <c:v>-0.56322647858963848</c:v>
                </c:pt>
                <c:pt idx="33">
                  <c:v>-0.63470192003502413</c:v>
                </c:pt>
                <c:pt idx="34">
                  <c:v>1.6525122062173143</c:v>
                </c:pt>
                <c:pt idx="35">
                  <c:v>1.4380858818811577</c:v>
                </c:pt>
                <c:pt idx="36">
                  <c:v>-1.492407217379651</c:v>
                </c:pt>
                <c:pt idx="37">
                  <c:v>0.93775779176345864</c:v>
                </c:pt>
                <c:pt idx="38">
                  <c:v>-1.2065054515981086</c:v>
                </c:pt>
                <c:pt idx="39">
                  <c:v>-0.20584927136271064</c:v>
                </c:pt>
                <c:pt idx="40">
                  <c:v>-1.0635545687073376</c:v>
                </c:pt>
                <c:pt idx="41">
                  <c:v>1.0807086746542298</c:v>
                </c:pt>
                <c:pt idx="42">
                  <c:v>-0.42027559569886735</c:v>
                </c:pt>
                <c:pt idx="43">
                  <c:v>-1.4209317759342655</c:v>
                </c:pt>
                <c:pt idx="44">
                  <c:v>8.0052494418831666E-2</c:v>
                </c:pt>
                <c:pt idx="45">
                  <c:v>-0.70617736148040966</c:v>
                </c:pt>
                <c:pt idx="46">
                  <c:v>-1.0635545687073376</c:v>
                </c:pt>
                <c:pt idx="47">
                  <c:v>0.15152793586421723</c:v>
                </c:pt>
                <c:pt idx="48">
                  <c:v>-1.5638826588250365</c:v>
                </c:pt>
                <c:pt idx="49">
                  <c:v>-0.27732471280809623</c:v>
                </c:pt>
                <c:pt idx="50">
                  <c:v>0.29447881875498838</c:v>
                </c:pt>
                <c:pt idx="51">
                  <c:v>1.6525122062173143</c:v>
                </c:pt>
                <c:pt idx="52">
                  <c:v>-1.2065054515981086</c:v>
                </c:pt>
                <c:pt idx="53">
                  <c:v>1.4380858818811577</c:v>
                </c:pt>
                <c:pt idx="54">
                  <c:v>-1.1350300101527231</c:v>
                </c:pt>
                <c:pt idx="55">
                  <c:v>1.6525122062173143</c:v>
                </c:pt>
                <c:pt idx="56">
                  <c:v>0.79480690887268746</c:v>
                </c:pt>
                <c:pt idx="57">
                  <c:v>-0.70617736148040966</c:v>
                </c:pt>
                <c:pt idx="58">
                  <c:v>-0.49175103714425294</c:v>
                </c:pt>
                <c:pt idx="59">
                  <c:v>0.86628235031807299</c:v>
                </c:pt>
                <c:pt idx="60">
                  <c:v>1.1521841160996154</c:v>
                </c:pt>
                <c:pt idx="61">
                  <c:v>-1.4209317759342655</c:v>
                </c:pt>
                <c:pt idx="62">
                  <c:v>-1.5638826588250365</c:v>
                </c:pt>
                <c:pt idx="63">
                  <c:v>-1.2779808930434944</c:v>
                </c:pt>
                <c:pt idx="64">
                  <c:v>1.2951349989903864</c:v>
                </c:pt>
                <c:pt idx="65">
                  <c:v>-1.4209317759342655</c:v>
                </c:pt>
                <c:pt idx="66">
                  <c:v>0.36595426020037397</c:v>
                </c:pt>
                <c:pt idx="67">
                  <c:v>-0.42027559569886735</c:v>
                </c:pt>
                <c:pt idx="68">
                  <c:v>0.15152793586421723</c:v>
                </c:pt>
                <c:pt idx="69">
                  <c:v>1.4380858818811577</c:v>
                </c:pt>
                <c:pt idx="70">
                  <c:v>0.72333146742730181</c:v>
                </c:pt>
                <c:pt idx="71">
                  <c:v>-0.99207912726195202</c:v>
                </c:pt>
                <c:pt idx="72">
                  <c:v>0.86628235031807299</c:v>
                </c:pt>
                <c:pt idx="73">
                  <c:v>-0.70617736148040966</c:v>
                </c:pt>
                <c:pt idx="74">
                  <c:v>0.5089051430911451</c:v>
                </c:pt>
                <c:pt idx="75">
                  <c:v>-0.63470192003502413</c:v>
                </c:pt>
                <c:pt idx="76">
                  <c:v>-1.1350300101527231</c:v>
                </c:pt>
                <c:pt idx="77">
                  <c:v>-0.70617736148040966</c:v>
                </c:pt>
                <c:pt idx="78">
                  <c:v>-6.2898388471939487E-2</c:v>
                </c:pt>
                <c:pt idx="79">
                  <c:v>1.1521841160996154</c:v>
                </c:pt>
                <c:pt idx="80">
                  <c:v>-0.20584927136271064</c:v>
                </c:pt>
                <c:pt idx="81">
                  <c:v>-0.56322647858963848</c:v>
                </c:pt>
                <c:pt idx="82">
                  <c:v>1.5095613233265432</c:v>
                </c:pt>
                <c:pt idx="83">
                  <c:v>-0.42027559569886735</c:v>
                </c:pt>
                <c:pt idx="84">
                  <c:v>1.6525122062173143</c:v>
                </c:pt>
                <c:pt idx="85">
                  <c:v>8.5770529734460858E-3</c:v>
                </c:pt>
                <c:pt idx="86">
                  <c:v>0.15152793586421723</c:v>
                </c:pt>
                <c:pt idx="87">
                  <c:v>8.0052494418831666E-2</c:v>
                </c:pt>
                <c:pt idx="88">
                  <c:v>1.5095613233265432</c:v>
                </c:pt>
                <c:pt idx="89">
                  <c:v>1.2236595575450009</c:v>
                </c:pt>
                <c:pt idx="90">
                  <c:v>0.36595426020037397</c:v>
                </c:pt>
                <c:pt idx="91">
                  <c:v>-0.63470192003502413</c:v>
                </c:pt>
                <c:pt idx="92">
                  <c:v>1.5095613233265432</c:v>
                </c:pt>
                <c:pt idx="93">
                  <c:v>-1.6353581002704223</c:v>
                </c:pt>
                <c:pt idx="94">
                  <c:v>8.0052494418831666E-2</c:v>
                </c:pt>
                <c:pt idx="95">
                  <c:v>-1.2065054515981086</c:v>
                </c:pt>
                <c:pt idx="96">
                  <c:v>-1.0635545687073376</c:v>
                </c:pt>
                <c:pt idx="97">
                  <c:v>8.5770529734460858E-3</c:v>
                </c:pt>
                <c:pt idx="98">
                  <c:v>-1.6353581002704223</c:v>
                </c:pt>
                <c:pt idx="99">
                  <c:v>1.4380858818811577</c:v>
                </c:pt>
              </c:numCache>
            </c:numRef>
          </c:xVal>
          <c:yVal>
            <c:numRef>
              <c:f>Sheet2!$K$2:$K$101</c:f>
              <c:numCache>
                <c:formatCode>General</c:formatCode>
                <c:ptCount val="100"/>
                <c:pt idx="0">
                  <c:v>0.56909170543289056</c:v>
                </c:pt>
                <c:pt idx="1">
                  <c:v>#N/A</c:v>
                </c:pt>
                <c:pt idx="2">
                  <c:v>#N/A</c:v>
                </c:pt>
                <c:pt idx="3">
                  <c:v>1.2379708807752312</c:v>
                </c:pt>
                <c:pt idx="4">
                  <c:v>#N/A</c:v>
                </c:pt>
                <c:pt idx="5">
                  <c:v>0.52974143010249608</c:v>
                </c:pt>
                <c:pt idx="6">
                  <c:v>#N/A</c:v>
                </c:pt>
                <c:pt idx="7">
                  <c:v>#N/A</c:v>
                </c:pt>
                <c:pt idx="8">
                  <c:v>1.4036281163445257</c:v>
                </c:pt>
                <c:pt idx="9">
                  <c:v>#N/A</c:v>
                </c:pt>
                <c:pt idx="10">
                  <c:v>#N/A</c:v>
                </c:pt>
                <c:pt idx="11">
                  <c:v>1.661791340393652</c:v>
                </c:pt>
                <c:pt idx="12">
                  <c:v>0.39026447908806017</c:v>
                </c:pt>
                <c:pt idx="13">
                  <c:v>#N/A</c:v>
                </c:pt>
                <c:pt idx="14">
                  <c:v>0.25892539299778705</c:v>
                </c:pt>
                <c:pt idx="15">
                  <c:v>#N/A</c:v>
                </c:pt>
                <c:pt idx="16">
                  <c:v>0.40019642951360868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2.5708728391232012</c:v>
                </c:pt>
                <c:pt idx="25">
                  <c:v>#N/A</c:v>
                </c:pt>
                <c:pt idx="26">
                  <c:v>#N/A</c:v>
                </c:pt>
                <c:pt idx="27">
                  <c:v>0.35624500976513562</c:v>
                </c:pt>
                <c:pt idx="28">
                  <c:v>0.80603126550417092</c:v>
                </c:pt>
                <c:pt idx="29">
                  <c:v>2.2237804383964477</c:v>
                </c:pt>
                <c:pt idx="30">
                  <c:v>1.5579588925715522</c:v>
                </c:pt>
                <c:pt idx="31">
                  <c:v>0.75694749166402386</c:v>
                </c:pt>
                <c:pt idx="32">
                  <c:v>#N/A</c:v>
                </c:pt>
                <c:pt idx="33">
                  <c:v>0.83001120609029067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0.65707005020419695</c:v>
                </c:pt>
                <c:pt idx="43">
                  <c:v>#N/A</c:v>
                </c:pt>
                <c:pt idx="44">
                  <c:v>0.78319526323401834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2.8817160262744701</c:v>
                </c:pt>
                <c:pt idx="50">
                  <c:v>#N/A</c:v>
                </c:pt>
                <c:pt idx="51">
                  <c:v>0.84830620088654485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1.0205417499609206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1.1711734359325758</c:v>
                </c:pt>
                <c:pt idx="65">
                  <c:v>#N/A</c:v>
                </c:pt>
                <c:pt idx="66">
                  <c:v>0.27012823751035053</c:v>
                </c:pt>
                <c:pt idx="67">
                  <c:v>1.910412167777866</c:v>
                </c:pt>
                <c:pt idx="68">
                  <c:v>1.9008537345945054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1.3358537802530712</c:v>
                </c:pt>
                <c:pt idx="76">
                  <c:v>#N/A</c:v>
                </c:pt>
                <c:pt idx="77">
                  <c:v>#N/A</c:v>
                </c:pt>
                <c:pt idx="78">
                  <c:v>0.44492762497162291</c:v>
                </c:pt>
                <c:pt idx="79">
                  <c:v>0.47606319372695705</c:v>
                </c:pt>
                <c:pt idx="80">
                  <c:v>#N/A</c:v>
                </c:pt>
                <c:pt idx="81">
                  <c:v>#N/A</c:v>
                </c:pt>
                <c:pt idx="82">
                  <c:v>0.72280908482927519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0.82087105876311905</c:v>
                </c:pt>
                <c:pt idx="87">
                  <c:v>0.53819935720735312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1.1831253194943212</c:v>
                </c:pt>
                <c:pt idx="93">
                  <c:v>#N/A</c:v>
                </c:pt>
                <c:pt idx="94">
                  <c:v>1.1032100025610863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0.6742665434867533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F-0C4D-9B35-47524D62171A}"/>
            </c:ext>
          </c:extLst>
        </c:ser>
        <c:ser>
          <c:idx val="3"/>
          <c:order val="3"/>
          <c:tx>
            <c:v>Cluster Center1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x"/>
            <c:size val="10"/>
            <c:spPr>
              <a:noFill/>
              <a:ln>
                <a:solidFill>
                  <a:schemeClr val="accent1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Sheet2!$Y$2</c:f>
              <c:numCache>
                <c:formatCode>General</c:formatCode>
                <c:ptCount val="1"/>
                <c:pt idx="0">
                  <c:v>-1.0259558887051459</c:v>
                </c:pt>
              </c:numCache>
            </c:numRef>
          </c:xVal>
          <c:yVal>
            <c:numRef>
              <c:f>Sheet2!$Z$2</c:f>
              <c:numCache>
                <c:formatCode>General</c:formatCode>
                <c:ptCount val="1"/>
                <c:pt idx="0">
                  <c:v>-0.15787525669857469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F-0C4D-9B35-47524D62171A}"/>
            </c:ext>
          </c:extLst>
        </c:ser>
        <c:ser>
          <c:idx val="4"/>
          <c:order val="4"/>
          <c:tx>
            <c:v>Cluster Center2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x"/>
            <c:size val="10"/>
            <c:spPr>
              <a:noFill/>
              <a:ln>
                <a:solidFill>
                  <a:srgbClr val="FF0000"/>
                </a:solidFill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Sheet2!$Y$3</c:f>
              <c:numCache>
                <c:formatCode>General</c:formatCode>
                <c:ptCount val="1"/>
                <c:pt idx="0">
                  <c:v>0.29851629501102189</c:v>
                </c:pt>
              </c:numCache>
            </c:numRef>
          </c:xVal>
          <c:yVal>
            <c:numRef>
              <c:f>Sheet2!$Z$3</c:f>
              <c:numCache>
                <c:formatCode>General</c:formatCode>
                <c:ptCount val="1"/>
                <c:pt idx="0">
                  <c:v>0.8709774812549258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F-0C4D-9B35-47524D62171A}"/>
            </c:ext>
          </c:extLst>
        </c:ser>
        <c:ser>
          <c:idx val="5"/>
          <c:order val="5"/>
          <c:tx>
            <c:v>Cluster Center3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rgbClr val="92D050"/>
                </a:solidFill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Sheet2!$Y$4</c:f>
              <c:numCache>
                <c:formatCode>General</c:formatCode>
                <c:ptCount val="1"/>
                <c:pt idx="0">
                  <c:v>0.86351952962822087</c:v>
                </c:pt>
              </c:numCache>
            </c:numRef>
          </c:xVal>
          <c:yVal>
            <c:numRef>
              <c:f>Sheet2!$Z$4</c:f>
              <c:numCache>
                <c:formatCode>General</c:formatCode>
                <c:ptCount val="1"/>
                <c:pt idx="0">
                  <c:v>-0.83731140594872566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F-0C4D-9B35-47524D62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76543"/>
        <c:axId val="730982895"/>
      </c:scatterChart>
      <c:valAx>
        <c:axId val="49317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82895"/>
        <c:crosses val="autoZero"/>
        <c:crossBetween val="midCat"/>
      </c:valAx>
      <c:valAx>
        <c:axId val="7309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</xdr:colOff>
      <xdr:row>21</xdr:row>
      <xdr:rowOff>76200</xdr:rowOff>
    </xdr:from>
    <xdr:to>
      <xdr:col>31</xdr:col>
      <xdr:colOff>63500</xdr:colOff>
      <xdr:row>43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F0A4D-69FC-B546-68A2-22BA4F28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Olajubu" refreshedDate="45636.576195601854" createdVersion="8" refreshedVersion="8" minRefreshableVersion="3" recordCount="100" xr:uid="{3A8C013F-050B-224D-936A-C4A39501844E}">
  <cacheSource type="worksheet">
    <worksheetSource name="Table13"/>
  </cacheSource>
  <cacheFields count="24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8" maxValue="64"/>
    </cacheField>
    <cacheField name="Age-Norm" numFmtId="0">
      <sharedItems containsSemiMixedTypes="0" containsString="0" containsNumber="1" minValue="-1.6353581002704223" maxValue="1.6525122062173143"/>
    </cacheField>
    <cacheField name="Income-Norm" numFmtId="0">
      <sharedItems containsSemiMixedTypes="0" containsString="0" containsNumber="1" minValue="-2.0130049259050979" maxValue="2.8817160262744701"/>
    </cacheField>
    <cacheField name="Cluster1" numFmtId="0">
      <sharedItems containsSemiMixedTypes="0" containsString="0" containsNumber="1" minValue="0.11750369686999616" maxValue="3.2032981427767275"/>
    </cacheField>
    <cacheField name="Cluster2" numFmtId="0">
      <sharedItems containsSemiMixedTypes="0" containsString="0" containsNumber="1" minValue="0.11410144495412509" maxValue="3.1009632968043812"/>
    </cacheField>
    <cacheField name="Cluster3" numFmtId="0">
      <sharedItems containsSemiMixedTypes="0" containsString="0" containsNumber="1" minValue="5.5789565063182493E-2" maxValue="3.8900759153426234"/>
    </cacheField>
    <cacheField name="Minimum Disatance" numFmtId="0">
      <sharedItems containsSemiMixedTypes="0" containsString="0" containsNumber="1" minValue="5.5789565063182493E-2" maxValue="2.0915693540290388"/>
    </cacheField>
    <cacheField name="Cluster" numFmtId="0">
      <sharedItems count="3">
        <s v="Cluster 2"/>
        <s v="Cluster 3"/>
        <s v="Cluster 1"/>
      </sharedItems>
    </cacheField>
    <cacheField name="Cluster 1" numFmtId="0">
      <sharedItems containsMixedTypes="1" containsNumber="1" minValue="-1.5544734221056766" maxValue="0.93861451815071251"/>
    </cacheField>
    <cacheField name="Cluster 2" numFmtId="0">
      <sharedItems containsMixedTypes="1" containsNumber="1" minValue="0.25892539299778705" maxValue="2.8817160262744701"/>
    </cacheField>
    <cacheField name="Cluster 3" numFmtId="0">
      <sharedItems containsMixedTypes="1" containsNumber="1" minValue="-2.0130049259050979" maxValue="-0.20627062059337437"/>
    </cacheField>
    <cacheField name="Income" numFmtId="0">
      <sharedItems containsSemiMixedTypes="0" containsString="0" containsNumber="1" minValue="20901.330000000002" maxValue="94154.95"/>
    </cacheField>
    <cacheField name="Female" numFmtId="0">
      <sharedItems containsSemiMixedTypes="0" containsString="0" containsNumber="1" containsInteger="1" minValue="0" maxValue="1"/>
    </cacheField>
    <cacheField name="Male" numFmtId="0">
      <sharedItems containsSemiMixedTypes="0" containsString="0" containsNumber="1" containsInteger="1" minValue="0" maxValue="1"/>
    </cacheField>
    <cacheField name="Gender" numFmtId="0">
      <sharedItems/>
    </cacheField>
    <cacheField name="Low Spender" numFmtId="0">
      <sharedItems containsSemiMixedTypes="0" containsString="0" containsNumber="1" containsInteger="1" minValue="0" maxValue="1"/>
    </cacheField>
    <cacheField name="High Spender" numFmtId="0">
      <sharedItems containsSemiMixedTypes="0" containsString="0" containsNumber="1" containsInteger="1" minValue="0" maxValue="1"/>
    </cacheField>
    <cacheField name="Moderate Spender" numFmtId="0">
      <sharedItems containsSemiMixedTypes="0" containsString="0" containsNumber="1" containsInteger="1" minValue="0" maxValue="1"/>
    </cacheField>
    <cacheField name="Purchasing Behavior" numFmtId="0">
      <sharedItems/>
    </cacheField>
    <cacheField name="Often Engaged" numFmtId="0">
      <sharedItems containsSemiMixedTypes="0" containsString="0" containsNumber="1" containsInteger="1" minValue="0" maxValue="1"/>
    </cacheField>
    <cacheField name="Never Engaged" numFmtId="0">
      <sharedItems containsSemiMixedTypes="0" containsString="0" containsNumber="1" containsInteger="1" minValue="0" maxValue="1"/>
    </cacheField>
    <cacheField name="Rarely Engaged" numFmtId="0">
      <sharedItems containsSemiMixedTypes="0" containsString="0" containsNumber="1" containsInteger="1" minValue="0" maxValue="1"/>
    </cacheField>
    <cacheField name="Engagement with Promo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n v="1.0807086746542298"/>
    <n v="0.56909170543289056"/>
    <n v="2.2285682728031464"/>
    <n v="0.83842706326524108"/>
    <n v="1.4230744310896108"/>
    <n v="0.83842706326524108"/>
    <x v="0"/>
    <e v="#N/A"/>
    <n v="0.56909170543289056"/>
    <e v="#N/A"/>
    <n v="59544.58"/>
    <n v="1"/>
    <n v="0"/>
    <s v="Female"/>
    <n v="1"/>
    <n v="0"/>
    <n v="0"/>
    <s v="Low Spender"/>
    <n v="1"/>
    <n v="0"/>
    <n v="0"/>
    <s v="Often Engaged"/>
  </r>
  <r>
    <n v="2"/>
    <n v="46"/>
    <n v="0.36595426020037397"/>
    <n v="-0.97745610175216668"/>
    <n v="1.6152791165012153"/>
    <n v="1.8496633720591749"/>
    <n v="0.5169252683924872"/>
    <n v="0.5169252683924872"/>
    <x v="1"/>
    <e v="#N/A"/>
    <e v="#N/A"/>
    <n v="-0.97745610175216668"/>
    <n v="36399.19"/>
    <n v="1"/>
    <n v="0"/>
    <s v="Female"/>
    <n v="0"/>
    <n v="1"/>
    <n v="0"/>
    <s v="High Spender"/>
    <n v="1"/>
    <n v="0"/>
    <n v="0"/>
    <s v="Often Engaged"/>
  </r>
  <r>
    <n v="3"/>
    <n v="32"/>
    <n v="-0.63470192003502413"/>
    <n v="0.40846325477362533"/>
    <n v="0.68834510064114496"/>
    <n v="1.0415448365727344"/>
    <n v="1.9484922421012929"/>
    <n v="0.68834510064114496"/>
    <x v="2"/>
    <n v="0.40846325477362533"/>
    <e v="#N/A"/>
    <e v="#N/A"/>
    <n v="57140.639999999999"/>
    <n v="1"/>
    <n v="0"/>
    <s v="Female"/>
    <n v="0"/>
    <n v="0"/>
    <n v="1"/>
    <s v="Moderate Spender"/>
    <n v="0"/>
    <n v="1"/>
    <n v="0"/>
    <s v="Never Engaged"/>
  </r>
  <r>
    <n v="4"/>
    <n v="60"/>
    <n v="1.366610440435772"/>
    <n v="1.2379708807752312"/>
    <n v="2.7699747433576696"/>
    <n v="1.1293844601295424"/>
    <n v="2.1353915411763218"/>
    <n v="1.1293844601295424"/>
    <x v="0"/>
    <e v="#N/A"/>
    <n v="1.2379708807752312"/>
    <e v="#N/A"/>
    <n v="69554.92"/>
    <n v="0"/>
    <n v="1"/>
    <s v="Male"/>
    <n v="1"/>
    <n v="0"/>
    <n v="0"/>
    <s v="Low Spender"/>
    <n v="0"/>
    <n v="0"/>
    <n v="1"/>
    <s v="Rarely Engaged"/>
  </r>
  <r>
    <n v="5"/>
    <n v="25"/>
    <n v="-1.1350300101527231"/>
    <n v="0.14340432779179857"/>
    <n v="0.32041621681845756"/>
    <n v="1.6076124230326487"/>
    <n v="2.2262083490466109"/>
    <n v="0.32041621681845756"/>
    <x v="2"/>
    <n v="0.14340432779179857"/>
    <e v="#N/A"/>
    <e v="#N/A"/>
    <n v="53173.81"/>
    <n v="1"/>
    <n v="0"/>
    <s v="Female"/>
    <n v="0"/>
    <n v="0"/>
    <n v="1"/>
    <s v="Moderate Spender"/>
    <n v="1"/>
    <n v="0"/>
    <n v="0"/>
    <s v="Often Engaged"/>
  </r>
  <r>
    <n v="6"/>
    <n v="38"/>
    <n v="-0.20584927136271064"/>
    <n v="0.52974143010249608"/>
    <n v="1.0702296817861729"/>
    <n v="0.60895539011457944"/>
    <n v="1.7356218162631141"/>
    <n v="0.60895539011457944"/>
    <x v="0"/>
    <e v="#N/A"/>
    <n v="0.52974143010249608"/>
    <e v="#N/A"/>
    <n v="58955.67"/>
    <n v="1"/>
    <n v="0"/>
    <s v="Female"/>
    <n v="0"/>
    <n v="1"/>
    <n v="0"/>
    <s v="High Spender"/>
    <n v="0"/>
    <n v="1"/>
    <n v="0"/>
    <s v="Never Engaged"/>
  </r>
  <r>
    <n v="7"/>
    <n v="56"/>
    <n v="1.0807086746542298"/>
    <n v="-0.96704706490278602"/>
    <n v="2.2567220913764774"/>
    <n v="1.9975382727372626"/>
    <n v="0.25298708647156876"/>
    <n v="0.25298708647156876"/>
    <x v="1"/>
    <e v="#N/A"/>
    <e v="#N/A"/>
    <n v="-0.96704706490278602"/>
    <n v="36554.97"/>
    <n v="0"/>
    <n v="1"/>
    <s v="Male"/>
    <n v="0"/>
    <n v="0"/>
    <n v="1"/>
    <s v="Moderate Spender"/>
    <n v="0"/>
    <n v="0"/>
    <n v="1"/>
    <s v="Rarely Engaged"/>
  </r>
  <r>
    <n v="8"/>
    <n v="36"/>
    <n v="-0.34880015425348182"/>
    <n v="-0.18090953485590816"/>
    <n v="0.67754739071964698"/>
    <n v="1.2351052101545676"/>
    <n v="1.3786161294215236"/>
    <n v="0.67754739071964698"/>
    <x v="2"/>
    <n v="-0.18090953485590816"/>
    <e v="#N/A"/>
    <e v="#N/A"/>
    <n v="48320.18"/>
    <n v="1"/>
    <n v="0"/>
    <s v="Female"/>
    <n v="0"/>
    <n v="0"/>
    <n v="1"/>
    <s v="Moderate Spender"/>
    <n v="0"/>
    <n v="1"/>
    <n v="0"/>
    <s v="Never Engaged"/>
  </r>
  <r>
    <n v="9"/>
    <n v="40"/>
    <n v="-6.2898388471939487E-2"/>
    <n v="1.4036281163445257"/>
    <n v="1.8346041896770027"/>
    <n v="0.64369035451717249"/>
    <n v="2.4248835232961068"/>
    <n v="0.64369035451717249"/>
    <x v="0"/>
    <e v="#N/A"/>
    <n v="1.4036281163445257"/>
    <e v="#N/A"/>
    <n v="72034.12"/>
    <n v="0"/>
    <n v="1"/>
    <s v="Male"/>
    <n v="0"/>
    <n v="0"/>
    <n v="1"/>
    <s v="Moderate Spender"/>
    <n v="1"/>
    <n v="0"/>
    <n v="0"/>
    <s v="Often Engaged"/>
  </r>
  <r>
    <n v="10"/>
    <n v="28"/>
    <n v="-0.92060368581656637"/>
    <n v="-1.1951297894728123"/>
    <n v="1.0425910283587609"/>
    <n v="2.3989691081393865"/>
    <n v="1.8196509674871268"/>
    <n v="1.0425910283587609"/>
    <x v="2"/>
    <n v="-1.1951297894728123"/>
    <e v="#N/A"/>
    <e v="#N/A"/>
    <n v="33141.519999999997"/>
    <n v="1"/>
    <n v="0"/>
    <s v="Female"/>
    <n v="0"/>
    <n v="0"/>
    <n v="1"/>
    <s v="Moderate Spender"/>
    <n v="1"/>
    <n v="0"/>
    <n v="0"/>
    <s v="Often Engaged"/>
  </r>
  <r>
    <n v="11"/>
    <n v="28"/>
    <n v="-0.92060368581656637"/>
    <n v="0.88350769525675121"/>
    <n v="1.0466983993857377"/>
    <n v="1.2191843724047609"/>
    <n v="2.4787726856173542"/>
    <n v="1.0466983993857377"/>
    <x v="2"/>
    <n v="0.88350769525675121"/>
    <e v="#N/A"/>
    <e v="#N/A"/>
    <n v="64250.080000000002"/>
    <n v="1"/>
    <n v="0"/>
    <s v="Female"/>
    <n v="0"/>
    <n v="1"/>
    <n v="0"/>
    <s v="High Spender"/>
    <n v="1"/>
    <n v="0"/>
    <n v="0"/>
    <s v="Often Engaged"/>
  </r>
  <r>
    <n v="12"/>
    <n v="41"/>
    <n v="8.5770529734460858E-3"/>
    <n v="1.661791340393652"/>
    <n v="2.0931901327856877"/>
    <n v="0.84228933501452397"/>
    <n v="2.6412953593198574"/>
    <n v="0.84228933501452397"/>
    <x v="0"/>
    <e v="#N/A"/>
    <n v="1.661791340393652"/>
    <e v="#N/A"/>
    <n v="75897.75"/>
    <n v="1"/>
    <n v="0"/>
    <s v="Female"/>
    <n v="0"/>
    <n v="0"/>
    <n v="1"/>
    <s v="Moderate Spender"/>
    <n v="0"/>
    <n v="1"/>
    <n v="0"/>
    <s v="Never Engaged"/>
  </r>
  <r>
    <n v="13"/>
    <n v="53"/>
    <n v="0.86628235031807299"/>
    <n v="0.39026447908806017"/>
    <n v="1.9700311477664343"/>
    <n v="0.74393768825837181"/>
    <n v="1.2275789940781867"/>
    <n v="0.74393768825837181"/>
    <x v="0"/>
    <e v="#N/A"/>
    <n v="0.39026447908806017"/>
    <e v="#N/A"/>
    <n v="56868.28"/>
    <n v="0"/>
    <n v="1"/>
    <s v="Male"/>
    <n v="0"/>
    <n v="0"/>
    <n v="1"/>
    <s v="Moderate Spender"/>
    <n v="0"/>
    <n v="1"/>
    <n v="0"/>
    <s v="Never Engaged"/>
  </r>
  <r>
    <n v="14"/>
    <n v="57"/>
    <n v="1.1521841160996154"/>
    <n v="-1.7567974889183764"/>
    <n v="2.7020078062836235"/>
    <n v="2.7629603765945405"/>
    <n v="0.96373331386726102"/>
    <n v="0.96373331386726102"/>
    <x v="1"/>
    <e v="#N/A"/>
    <e v="#N/A"/>
    <n v="-1.7567974889183764"/>
    <n v="24735.69"/>
    <n v="0"/>
    <n v="1"/>
    <s v="Male"/>
    <n v="1"/>
    <n v="0"/>
    <n v="0"/>
    <s v="Low Spender"/>
    <n v="1"/>
    <n v="0"/>
    <n v="0"/>
    <s v="Often Engaged"/>
  </r>
  <r>
    <n v="15"/>
    <n v="41"/>
    <n v="8.5770529734460858E-3"/>
    <n v="0.25892539299778705"/>
    <n v="1.1153390466604629"/>
    <n v="0.67725366208921178"/>
    <n v="1.3902020564483053"/>
    <n v="0.67725366208921178"/>
    <x v="0"/>
    <e v="#N/A"/>
    <n v="0.25892539299778705"/>
    <e v="#N/A"/>
    <n v="54902.68"/>
    <n v="1"/>
    <n v="0"/>
    <s v="Female"/>
    <n v="0"/>
    <n v="0"/>
    <n v="1"/>
    <s v="Moderate Spender"/>
    <n v="0"/>
    <n v="1"/>
    <n v="0"/>
    <s v="Never Engaged"/>
  </r>
  <r>
    <n v="16"/>
    <n v="20"/>
    <n v="-1.492407217379651"/>
    <n v="-0.14996974526329512"/>
    <n v="0.46651831596762044"/>
    <n v="2.0614898172363092"/>
    <n v="2.4541453493590999"/>
    <n v="0.46651831596762044"/>
    <x v="2"/>
    <n v="-0.14996974526329512"/>
    <e v="#N/A"/>
    <e v="#N/A"/>
    <n v="48783.22"/>
    <n v="0"/>
    <n v="1"/>
    <s v="Male"/>
    <n v="1"/>
    <n v="0"/>
    <n v="0"/>
    <s v="Low Spender"/>
    <n v="1"/>
    <n v="0"/>
    <n v="0"/>
    <s v="Often Engaged"/>
  </r>
  <r>
    <n v="17"/>
    <n v="39"/>
    <n v="-0.13437382991732508"/>
    <n v="0.40019642951360868"/>
    <n v="1.0518377130071155"/>
    <n v="0.63955348403330636"/>
    <n v="1.5897222398443598"/>
    <n v="0.63955348403330636"/>
    <x v="0"/>
    <e v="#N/A"/>
    <n v="0.40019642951360868"/>
    <e v="#N/A"/>
    <n v="57016.92"/>
    <n v="0"/>
    <n v="1"/>
    <s v="Male"/>
    <n v="0"/>
    <n v="1"/>
    <n v="0"/>
    <s v="High Spender"/>
    <n v="1"/>
    <n v="0"/>
    <n v="0"/>
    <s v="Often Engaged"/>
  </r>
  <r>
    <n v="18"/>
    <n v="19"/>
    <n v="-1.5638826588250365"/>
    <n v="0.66913686214815393"/>
    <n v="0.98656690332231056"/>
    <n v="1.873304433019644"/>
    <n v="2.8568632744602516"/>
    <n v="0.98656690332231056"/>
    <x v="2"/>
    <n v="0.66913686214815393"/>
    <e v="#N/A"/>
    <e v="#N/A"/>
    <n v="61041.84"/>
    <n v="0"/>
    <n v="1"/>
    <s v="Male"/>
    <n v="0"/>
    <n v="1"/>
    <n v="0"/>
    <s v="High Spender"/>
    <n v="0"/>
    <n v="0"/>
    <n v="1"/>
    <s v="Rarely Engaged"/>
  </r>
  <r>
    <n v="19"/>
    <n v="41"/>
    <n v="8.5770529734460858E-3"/>
    <n v="-0.85014752729852627"/>
    <n v="1.244788859228654"/>
    <n v="1.7453756212178064"/>
    <n v="0.85503883210057008"/>
    <n v="0.85503883210057008"/>
    <x v="1"/>
    <e v="#N/A"/>
    <e v="#N/A"/>
    <n v="-0.85014752729852627"/>
    <n v="38304.47"/>
    <n v="0"/>
    <n v="1"/>
    <s v="Male"/>
    <n v="0"/>
    <n v="1"/>
    <n v="0"/>
    <s v="High Spender"/>
    <n v="0"/>
    <n v="1"/>
    <n v="0"/>
    <s v="Never Engaged"/>
  </r>
  <r>
    <n v="20"/>
    <n v="61"/>
    <n v="1.4380858818811577"/>
    <n v="-0.91448871206554172"/>
    <n v="2.5775891387178889"/>
    <n v="2.1181379489565013"/>
    <n v="0.57972651286679533"/>
    <n v="0.57972651286679533"/>
    <x v="1"/>
    <e v="#N/A"/>
    <e v="#N/A"/>
    <n v="-0.91448871206554172"/>
    <n v="37341.550000000003"/>
    <n v="0"/>
    <n v="1"/>
    <s v="Male"/>
    <n v="0"/>
    <n v="1"/>
    <n v="0"/>
    <s v="High Spender"/>
    <n v="1"/>
    <n v="0"/>
    <n v="0"/>
    <s v="Often Engaged"/>
  </r>
  <r>
    <n v="21"/>
    <n v="47"/>
    <n v="0.43742970164575956"/>
    <n v="-0.21954351236228556"/>
    <n v="1.4646843891443895"/>
    <n v="1.0993329668770686"/>
    <n v="0.75045966704170763"/>
    <n v="0.75045966704170763"/>
    <x v="1"/>
    <e v="#N/A"/>
    <e v="#N/A"/>
    <n v="-0.21954351236228556"/>
    <n v="47741.99"/>
    <n v="0"/>
    <n v="1"/>
    <s v="Male"/>
    <n v="1"/>
    <n v="0"/>
    <n v="0"/>
    <s v="Low Spender"/>
    <n v="1"/>
    <n v="0"/>
    <n v="0"/>
    <s v="Often Engaged"/>
  </r>
  <r>
    <n v="22"/>
    <n v="55"/>
    <n v="1.0092332332088441"/>
    <n v="-1.0364277255921301"/>
    <n v="2.2167203708533019"/>
    <n v="2.0355130039743168"/>
    <n v="0.24673830703706337"/>
    <n v="0.24673830703706337"/>
    <x v="1"/>
    <e v="#N/A"/>
    <e v="#N/A"/>
    <n v="-1.0364277255921301"/>
    <n v="35516.629999999997"/>
    <n v="1"/>
    <n v="0"/>
    <s v="Female"/>
    <n v="0"/>
    <n v="0"/>
    <n v="1"/>
    <s v="Moderate Spender"/>
    <n v="0"/>
    <n v="1"/>
    <n v="0"/>
    <s v="Never Engaged"/>
  </r>
  <r>
    <n v="23"/>
    <n v="19"/>
    <n v="-1.5638826588250365"/>
    <n v="8.2166877532766816E-2"/>
    <n v="0.58905469713597491"/>
    <n v="2.0225607609647134"/>
    <n v="2.5957121755506205"/>
    <n v="0.58905469713597491"/>
    <x v="2"/>
    <n v="8.2166877532766816E-2"/>
    <e v="#N/A"/>
    <e v="#N/A"/>
    <n v="52257.34"/>
    <n v="1"/>
    <n v="0"/>
    <s v="Female"/>
    <n v="0"/>
    <n v="1"/>
    <n v="0"/>
    <s v="High Spender"/>
    <n v="0"/>
    <n v="0"/>
    <n v="1"/>
    <s v="Rarely Engaged"/>
  </r>
  <r>
    <n v="24"/>
    <n v="38"/>
    <n v="-0.20584927136271064"/>
    <n v="-0.18234613963355412"/>
    <n v="0.82047162529880879"/>
    <n v="1.1678507074387181"/>
    <n v="1.254005236277778"/>
    <n v="0.82047162529880879"/>
    <x v="2"/>
    <n v="-0.18234613963355412"/>
    <e v="#N/A"/>
    <e v="#N/A"/>
    <n v="48298.68"/>
    <n v="0"/>
    <n v="1"/>
    <s v="Male"/>
    <n v="0"/>
    <n v="0"/>
    <n v="1"/>
    <s v="Moderate Spender"/>
    <n v="0"/>
    <n v="0"/>
    <n v="1"/>
    <s v="Rarely Engaged"/>
  </r>
  <r>
    <n v="25"/>
    <n v="50"/>
    <n v="0.65185602598191628"/>
    <n v="2.5708728391232012"/>
    <n v="3.2032981427767275"/>
    <n v="1.7362295911499424"/>
    <n v="3.4147505453740434"/>
    <n v="1.7362295911499424"/>
    <x v="0"/>
    <e v="#N/A"/>
    <n v="2.5708728391232012"/>
    <e v="#N/A"/>
    <n v="89502.92"/>
    <n v="1"/>
    <n v="0"/>
    <s v="Female"/>
    <n v="1"/>
    <n v="0"/>
    <n v="0"/>
    <s v="Low Spender"/>
    <n v="1"/>
    <n v="0"/>
    <n v="0"/>
    <s v="Often Engaged"/>
  </r>
  <r>
    <n v="26"/>
    <n v="29"/>
    <n v="-0.84912824437118084"/>
    <n v="-1.0960962697963186"/>
    <n v="0.95473906656156904"/>
    <n v="2.2773816392622037"/>
    <n v="1.7320889132898816"/>
    <n v="0.95473906656156904"/>
    <x v="2"/>
    <n v="-1.0960962697963186"/>
    <e v="#N/A"/>
    <e v="#N/A"/>
    <n v="34623.64"/>
    <n v="1"/>
    <n v="0"/>
    <s v="Female"/>
    <n v="1"/>
    <n v="0"/>
    <n v="0"/>
    <s v="Low Spender"/>
    <n v="0"/>
    <n v="1"/>
    <n v="0"/>
    <s v="Never Engaged"/>
  </r>
  <r>
    <n v="27"/>
    <n v="39"/>
    <n v="-0.13437382991732508"/>
    <n v="-0.8524988818159851"/>
    <n v="1.1302303075584117"/>
    <n v="1.7770100265121225"/>
    <n v="0.99800892603639313"/>
    <n v="0.99800892603639313"/>
    <x v="1"/>
    <e v="#N/A"/>
    <e v="#N/A"/>
    <n v="-0.8524988818159851"/>
    <n v="38269.279999999999"/>
    <n v="1"/>
    <n v="0"/>
    <s v="Female"/>
    <n v="1"/>
    <n v="0"/>
    <n v="0"/>
    <s v="Low Spender"/>
    <n v="0"/>
    <n v="0"/>
    <n v="1"/>
    <s v="Rarely Engaged"/>
  </r>
  <r>
    <n v="28"/>
    <n v="61"/>
    <n v="1.4380858818811577"/>
    <n v="0.35624500976513562"/>
    <n v="2.5171057775911607"/>
    <n v="1.2504272711858775"/>
    <n v="1.3246521847764285"/>
    <n v="1.2504272711858775"/>
    <x v="0"/>
    <e v="#N/A"/>
    <n v="0.35624500976513562"/>
    <e v="#N/A"/>
    <n v="56359.15"/>
    <n v="1"/>
    <n v="0"/>
    <s v="Female"/>
    <n v="0"/>
    <n v="1"/>
    <n v="0"/>
    <s v="High Spender"/>
    <n v="0"/>
    <n v="1"/>
    <n v="0"/>
    <s v="Never Engaged"/>
  </r>
  <r>
    <n v="29"/>
    <n v="42"/>
    <n v="8.0052494418831666E-2"/>
    <n v="0.80603126550417092"/>
    <n v="1.4670958820354951"/>
    <n v="0.22791323592439264"/>
    <n v="1.8205481952087215"/>
    <n v="0.22791323592439264"/>
    <x v="0"/>
    <e v="#N/A"/>
    <n v="0.80603126550417092"/>
    <e v="#N/A"/>
    <n v="63090.58"/>
    <n v="0"/>
    <n v="1"/>
    <s v="Male"/>
    <n v="0"/>
    <n v="0"/>
    <n v="1"/>
    <s v="Moderate Spender"/>
    <n v="0"/>
    <n v="1"/>
    <n v="0"/>
    <s v="Never Engaged"/>
  </r>
  <r>
    <n v="30"/>
    <n v="44"/>
    <n v="0.22300337730960282"/>
    <n v="2.2237804383964477"/>
    <n v="2.6892718527777464"/>
    <n v="1.3549088683710899"/>
    <n v="3.1273861643387733"/>
    <n v="1.3549088683710899"/>
    <x v="0"/>
    <e v="#N/A"/>
    <n v="2.2237804383964477"/>
    <e v="#N/A"/>
    <n v="84308.39"/>
    <n v="1"/>
    <n v="0"/>
    <s v="Female"/>
    <n v="0"/>
    <n v="0"/>
    <n v="1"/>
    <s v="Moderate Spender"/>
    <n v="1"/>
    <n v="0"/>
    <n v="0"/>
    <s v="Often Engaged"/>
  </r>
  <r>
    <n v="31"/>
    <n v="59"/>
    <n v="1.2951349989903864"/>
    <n v="1.5579588925715522"/>
    <n v="2.8864424014251129"/>
    <n v="1.2104512797366493"/>
    <n v="2.433847102092928"/>
    <n v="1.2104512797366493"/>
    <x v="0"/>
    <e v="#N/A"/>
    <n v="1.5579588925715522"/>
    <e v="#N/A"/>
    <n v="74343.81"/>
    <n v="1"/>
    <n v="0"/>
    <s v="Female"/>
    <n v="0"/>
    <n v="0"/>
    <n v="1"/>
    <s v="Moderate Spender"/>
    <n v="0"/>
    <n v="0"/>
    <n v="1"/>
    <s v="Rarely Engaged"/>
  </r>
  <r>
    <n v="32"/>
    <n v="45"/>
    <n v="0.29447881875498838"/>
    <n v="0.75694749166402386"/>
    <n v="1.6063774393295707"/>
    <n v="0.11410144495412509"/>
    <n v="1.692769554088368"/>
    <n v="0.11410144495412509"/>
    <x v="0"/>
    <e v="#N/A"/>
    <n v="0.75694749166402386"/>
    <e v="#N/A"/>
    <n v="62356"/>
    <n v="0"/>
    <n v="1"/>
    <s v="Male"/>
    <n v="1"/>
    <n v="0"/>
    <n v="0"/>
    <s v="Low Spender"/>
    <n v="1"/>
    <n v="0"/>
    <n v="0"/>
    <s v="Often Engaged"/>
  </r>
  <r>
    <n v="33"/>
    <n v="33"/>
    <n v="-0.56322647858963848"/>
    <n v="0.22506227972973167"/>
    <n v="0.60063271954799957"/>
    <n v="1.0769433854266859"/>
    <n v="1.7788316446442103"/>
    <n v="0.60063271954799957"/>
    <x v="2"/>
    <n v="0.22506227972973167"/>
    <e v="#N/A"/>
    <e v="#N/A"/>
    <n v="54395.89"/>
    <n v="0"/>
    <n v="1"/>
    <s v="Male"/>
    <n v="0"/>
    <n v="1"/>
    <n v="0"/>
    <s v="High Spender"/>
    <n v="0"/>
    <n v="0"/>
    <n v="1"/>
    <s v="Rarely Engaged"/>
  </r>
  <r>
    <n v="34"/>
    <n v="32"/>
    <n v="-0.63470192003502413"/>
    <n v="0.83001120609029067"/>
    <n v="1.0625438020908207"/>
    <n v="0.93411694802877476"/>
    <n v="2.2415691389844845"/>
    <n v="0.93411694802877476"/>
    <x v="0"/>
    <e v="#N/A"/>
    <n v="0.83001120609029067"/>
    <e v="#N/A"/>
    <n v="63449.46"/>
    <n v="1"/>
    <n v="0"/>
    <s v="Female"/>
    <n v="1"/>
    <n v="0"/>
    <n v="0"/>
    <s v="Low Spender"/>
    <n v="0"/>
    <n v="0"/>
    <n v="1"/>
    <s v="Rarely Engaged"/>
  </r>
  <r>
    <n v="35"/>
    <n v="64"/>
    <n v="1.6525122062173143"/>
    <n v="-0.6803809338768958"/>
    <n v="2.7289564888801596"/>
    <n v="2.059130364926824"/>
    <n v="0.80444801993410942"/>
    <n v="0.80444801993410942"/>
    <x v="1"/>
    <e v="#N/A"/>
    <e v="#N/A"/>
    <n v="-0.6803809338768958"/>
    <n v="40845.17"/>
    <n v="1"/>
    <n v="0"/>
    <s v="Female"/>
    <n v="1"/>
    <n v="0"/>
    <n v="0"/>
    <s v="Low Spender"/>
    <n v="0"/>
    <n v="0"/>
    <n v="1"/>
    <s v="Rarely Engaged"/>
  </r>
  <r>
    <n v="36"/>
    <n v="61"/>
    <n v="1.4380858818811577"/>
    <n v="-0.3855535513374389"/>
    <n v="2.474538189853563"/>
    <n v="1.6963163263928713"/>
    <n v="0.73089783988204426"/>
    <n v="0.73089783988204426"/>
    <x v="1"/>
    <e v="#N/A"/>
    <e v="#N/A"/>
    <n v="-0.3855535513374389"/>
    <n v="45257.51"/>
    <n v="1"/>
    <n v="0"/>
    <s v="Female"/>
    <n v="0"/>
    <n v="0"/>
    <n v="1"/>
    <s v="Moderate Spender"/>
    <n v="0"/>
    <n v="0"/>
    <n v="1"/>
    <s v="Rarely Engaged"/>
  </r>
  <r>
    <n v="37"/>
    <n v="20"/>
    <n v="-1.492407217379651"/>
    <n v="-1.5544734221056766"/>
    <n v="1.4724344731228938"/>
    <n v="3.0149990235233091"/>
    <n v="2.4626636381538982"/>
    <n v="1.4724344731228938"/>
    <x v="2"/>
    <n v="-1.5544734221056766"/>
    <e v="#N/A"/>
    <e v="#N/A"/>
    <n v="27763.64"/>
    <n v="1"/>
    <n v="0"/>
    <s v="Female"/>
    <n v="1"/>
    <n v="0"/>
    <n v="0"/>
    <s v="Low Spender"/>
    <n v="0"/>
    <n v="0"/>
    <n v="1"/>
    <s v="Rarely Engaged"/>
  </r>
  <r>
    <n v="38"/>
    <n v="54"/>
    <n v="0.93775779176345864"/>
    <n v="-0.29803558828324789"/>
    <n v="1.9687093074929771"/>
    <n v="1.3323742897254356"/>
    <n v="0.54436176122467483"/>
    <n v="0.54436176122467483"/>
    <x v="1"/>
    <e v="#N/A"/>
    <e v="#N/A"/>
    <n v="-0.29803558828324789"/>
    <n v="46567.29"/>
    <n v="1"/>
    <n v="0"/>
    <s v="Female"/>
    <n v="0"/>
    <n v="0"/>
    <n v="1"/>
    <s v="Moderate Spender"/>
    <n v="0"/>
    <n v="1"/>
    <n v="0"/>
    <s v="Never Engaged"/>
  </r>
  <r>
    <n v="39"/>
    <n v="24"/>
    <n v="-1.2065054515981086"/>
    <n v="0.8961725357011705"/>
    <n v="1.0693993142524527"/>
    <n v="1.5052326227314323"/>
    <n v="2.6999944442274555"/>
    <n v="1.0693993142524527"/>
    <x v="2"/>
    <n v="0.8961725357011705"/>
    <e v="#N/A"/>
    <e v="#N/A"/>
    <n v="64439.62"/>
    <n v="1"/>
    <n v="0"/>
    <s v="Female"/>
    <n v="0"/>
    <n v="1"/>
    <n v="0"/>
    <s v="High Spender"/>
    <n v="1"/>
    <n v="0"/>
    <n v="0"/>
    <s v="Often Engaged"/>
  </r>
  <r>
    <n v="40"/>
    <n v="38"/>
    <n v="-0.20584927136271064"/>
    <n v="-0.27883720294774866"/>
    <n v="0.82897928577814262"/>
    <n v="1.25557095878791"/>
    <n v="1.2064174517762742"/>
    <n v="0.82897928577814262"/>
    <x v="2"/>
    <n v="-0.27883720294774866"/>
    <e v="#N/A"/>
    <e v="#N/A"/>
    <n v="46854.61"/>
    <n v="0"/>
    <n v="1"/>
    <s v="Male"/>
    <n v="0"/>
    <n v="0"/>
    <n v="1"/>
    <s v="Moderate Spender"/>
    <n v="0"/>
    <n v="1"/>
    <n v="0"/>
    <s v="Never Engaged"/>
  </r>
  <r>
    <n v="41"/>
    <n v="26"/>
    <n v="-1.0635545687073376"/>
    <n v="-0.8444752770857652"/>
    <n v="0.68762871430270978"/>
    <n v="2.1904372175182658"/>
    <n v="1.9270874140851717"/>
    <n v="0.68762871430270978"/>
    <x v="2"/>
    <n v="-0.8444752770857652"/>
    <e v="#N/A"/>
    <e v="#N/A"/>
    <n v="38389.360000000001"/>
    <n v="1"/>
    <n v="0"/>
    <s v="Female"/>
    <n v="0"/>
    <n v="1"/>
    <n v="0"/>
    <s v="High Spender"/>
    <n v="0"/>
    <n v="0"/>
    <n v="1"/>
    <s v="Rarely Engaged"/>
  </r>
  <r>
    <n v="42"/>
    <n v="56"/>
    <n v="1.0807086746542298"/>
    <n v="-0.42926509149745873"/>
    <n v="2.1240734509301493"/>
    <n v="1.5173844821829583"/>
    <n v="0.462247681935119"/>
    <n v="0.462247681935119"/>
    <x v="1"/>
    <e v="#N/A"/>
    <e v="#N/A"/>
    <n v="-0.42926509149745873"/>
    <n v="44603.33"/>
    <n v="1"/>
    <n v="0"/>
    <s v="Female"/>
    <n v="0"/>
    <n v="0"/>
    <n v="1"/>
    <s v="Moderate Spender"/>
    <n v="1"/>
    <n v="0"/>
    <n v="0"/>
    <s v="Often Engaged"/>
  </r>
  <r>
    <n v="43"/>
    <n v="35"/>
    <n v="-0.42027559569886735"/>
    <n v="0.65707005020419695"/>
    <n v="1.0153740545134213"/>
    <n v="0.74994544548855002"/>
    <n v="1.9701030075372516"/>
    <n v="0.74994544548855002"/>
    <x v="0"/>
    <e v="#N/A"/>
    <n v="0.65707005020419695"/>
    <e v="#N/A"/>
    <n v="60861.25"/>
    <n v="0"/>
    <n v="1"/>
    <s v="Male"/>
    <n v="1"/>
    <n v="0"/>
    <n v="0"/>
    <s v="Low Spender"/>
    <n v="0"/>
    <n v="0"/>
    <n v="1"/>
    <s v="Rarely Engaged"/>
  </r>
  <r>
    <n v="44"/>
    <n v="21"/>
    <n v="-1.4209317759342655"/>
    <n v="-0.32501435781917021"/>
    <n v="0.42888393606642677"/>
    <n v="2.0944923365363044"/>
    <n v="2.3411890212044826"/>
    <n v="0.42888393606642677"/>
    <x v="2"/>
    <n v="-0.32501435781917021"/>
    <e v="#N/A"/>
    <e v="#N/A"/>
    <n v="46163.53"/>
    <n v="0"/>
    <n v="1"/>
    <s v="Male"/>
    <n v="1"/>
    <n v="0"/>
    <n v="0"/>
    <s v="Low Spender"/>
    <n v="1"/>
    <n v="0"/>
    <n v="0"/>
    <s v="Often Engaged"/>
  </r>
  <r>
    <n v="45"/>
    <n v="42"/>
    <n v="8.0052494418831666E-2"/>
    <n v="0.78319526323401834"/>
    <n v="1.4521942938280388"/>
    <n v="0.23544033207981677"/>
    <n v="1.799961794073847"/>
    <n v="0.23544033207981677"/>
    <x v="0"/>
    <e v="#N/A"/>
    <n v="0.78319526323401834"/>
    <e v="#N/A"/>
    <n v="62748.82"/>
    <n v="0"/>
    <n v="1"/>
    <s v="Male"/>
    <n v="0"/>
    <n v="1"/>
    <n v="0"/>
    <s v="High Spender"/>
    <n v="0"/>
    <n v="1"/>
    <n v="0"/>
    <s v="Never Engaged"/>
  </r>
  <r>
    <n v="46"/>
    <n v="31"/>
    <n v="-0.70617736148040966"/>
    <n v="-1.3829829029508709"/>
    <n v="1.2661544342535245"/>
    <n v="2.4677412256886386"/>
    <n v="1.6618380524577783"/>
    <n v="1.2661544342535245"/>
    <x v="2"/>
    <n v="-1.3829829029508709"/>
    <e v="#N/A"/>
    <e v="#N/A"/>
    <n v="30330.14"/>
    <n v="0"/>
    <n v="1"/>
    <s v="Male"/>
    <n v="0"/>
    <n v="1"/>
    <n v="0"/>
    <s v="High Spender"/>
    <n v="1"/>
    <n v="0"/>
    <n v="0"/>
    <s v="Often Engaged"/>
  </r>
  <r>
    <n v="47"/>
    <n v="26"/>
    <n v="-1.0635545687073376"/>
    <n v="-0.94095698576419828"/>
    <n v="0.78398383601596899"/>
    <n v="2.2667914660511572"/>
    <n v="1.9298593178496435"/>
    <n v="0.78398383601596899"/>
    <x v="2"/>
    <n v="-0.94095698576419828"/>
    <e v="#N/A"/>
    <e v="#N/A"/>
    <n v="36945.43"/>
    <n v="1"/>
    <n v="0"/>
    <s v="Female"/>
    <n v="0"/>
    <n v="1"/>
    <n v="0"/>
    <s v="High Spender"/>
    <n v="1"/>
    <n v="0"/>
    <n v="0"/>
    <s v="Often Engaged"/>
  </r>
  <r>
    <n v="48"/>
    <n v="43"/>
    <n v="0.15152793586421723"/>
    <n v="-0.57646563070948076"/>
    <n v="1.2496743809237207"/>
    <n v="1.4548873290045092"/>
    <n v="0.7582694429098199"/>
    <n v="0.7582694429098199"/>
    <x v="1"/>
    <e v="#N/A"/>
    <e v="#N/A"/>
    <n v="-0.57646563070948076"/>
    <n v="42400.35"/>
    <n v="1"/>
    <n v="0"/>
    <s v="Female"/>
    <n v="0"/>
    <n v="0"/>
    <n v="1"/>
    <s v="Moderate Spender"/>
    <n v="1"/>
    <n v="0"/>
    <n v="0"/>
    <s v="Often Engaged"/>
  </r>
  <r>
    <n v="49"/>
    <n v="19"/>
    <n v="-1.5638826588250365"/>
    <n v="-1.3816064351174053"/>
    <n v="1.3367435083238512"/>
    <n v="2.9227836326948591"/>
    <n v="2.4876773229833078"/>
    <n v="1.3367435083238512"/>
    <x v="2"/>
    <n v="-1.3816064351174053"/>
    <e v="#N/A"/>
    <e v="#N/A"/>
    <n v="30350.74"/>
    <n v="1"/>
    <n v="0"/>
    <s v="Female"/>
    <n v="0"/>
    <n v="0"/>
    <n v="1"/>
    <s v="Moderate Spender"/>
    <n v="1"/>
    <n v="0"/>
    <n v="0"/>
    <s v="Often Engaged"/>
  </r>
  <r>
    <n v="50"/>
    <n v="37"/>
    <n v="-0.27732471280809623"/>
    <n v="2.8817160262744701"/>
    <n v="3.1304254990417388"/>
    <n v="2.0915693540290388"/>
    <n v="3.8900759153426234"/>
    <n v="2.0915693540290388"/>
    <x v="0"/>
    <e v="#N/A"/>
    <n v="2.8817160262744701"/>
    <e v="#N/A"/>
    <n v="94154.95"/>
    <n v="1"/>
    <n v="0"/>
    <s v="Female"/>
    <n v="0"/>
    <n v="1"/>
    <n v="0"/>
    <s v="High Spender"/>
    <n v="1"/>
    <n v="0"/>
    <n v="0"/>
    <s v="Often Engaged"/>
  </r>
  <r>
    <n v="51"/>
    <n v="45"/>
    <n v="0.29447881875498838"/>
    <n v="-1.167434053924604"/>
    <n v="1.6621542593038099"/>
    <n v="2.0384155336847996"/>
    <n v="0.65786647075050075"/>
    <n v="0.65786647075050075"/>
    <x v="1"/>
    <e v="#N/A"/>
    <e v="#N/A"/>
    <n v="-1.167434053924604"/>
    <n v="33556.01"/>
    <n v="1"/>
    <n v="0"/>
    <s v="Female"/>
    <n v="1"/>
    <n v="0"/>
    <n v="0"/>
    <s v="Low Spender"/>
    <n v="0"/>
    <n v="0"/>
    <n v="1"/>
    <s v="Rarely Engaged"/>
  </r>
  <r>
    <n v="52"/>
    <n v="64"/>
    <n v="1.6525122062173143"/>
    <n v="0.84830620088654485"/>
    <n v="2.8612221970874034"/>
    <n v="1.354185701636559"/>
    <n v="1.8611330312968728"/>
    <n v="1.354185701636559"/>
    <x v="0"/>
    <e v="#N/A"/>
    <n v="0.84830620088654485"/>
    <e v="#N/A"/>
    <n v="63723.26"/>
    <n v="1"/>
    <n v="0"/>
    <s v="Female"/>
    <n v="0"/>
    <n v="0"/>
    <n v="1"/>
    <s v="Moderate Spender"/>
    <n v="1"/>
    <n v="0"/>
    <n v="0"/>
    <s v="Often Engaged"/>
  </r>
  <r>
    <n v="53"/>
    <n v="24"/>
    <n v="-1.2065054515981086"/>
    <n v="-0.73624681864406916"/>
    <n v="0.60589752295921362"/>
    <n v="2.201876565103551"/>
    <n v="2.0724906450230667"/>
    <n v="0.60589752295921362"/>
    <x v="2"/>
    <n v="-0.73624681864406916"/>
    <e v="#N/A"/>
    <e v="#N/A"/>
    <n v="40009.089999999997"/>
    <n v="0"/>
    <n v="1"/>
    <s v="Male"/>
    <n v="0"/>
    <n v="0"/>
    <n v="1"/>
    <s v="Moderate Spender"/>
    <n v="1"/>
    <n v="0"/>
    <n v="0"/>
    <s v="Often Engaged"/>
  </r>
  <r>
    <n v="54"/>
    <n v="61"/>
    <n v="1.4380858818811577"/>
    <n v="-0.58362593619657532"/>
    <n v="2.5005530364875477"/>
    <n v="1.8478338522120863"/>
    <n v="0.62807866601614093"/>
    <n v="0.62807866601614093"/>
    <x v="1"/>
    <e v="#N/A"/>
    <e v="#N/A"/>
    <n v="-0.58362593619657532"/>
    <n v="42293.19"/>
    <n v="1"/>
    <n v="0"/>
    <s v="Female"/>
    <n v="0"/>
    <n v="0"/>
    <n v="1"/>
    <s v="Moderate Spender"/>
    <n v="0"/>
    <n v="1"/>
    <n v="0"/>
    <s v="Never Engaged"/>
  </r>
  <r>
    <n v="55"/>
    <n v="25"/>
    <n v="-1.1350300101527231"/>
    <n v="0.23334447331992755"/>
    <n v="0.40614042045247184"/>
    <n v="1.5689585277682958"/>
    <n v="2.2672680200565516"/>
    <n v="0.40614042045247184"/>
    <x v="2"/>
    <n v="0.23334447331992755"/>
    <e v="#N/A"/>
    <e v="#N/A"/>
    <n v="54519.839999999997"/>
    <n v="0"/>
    <n v="1"/>
    <s v="Male"/>
    <n v="0"/>
    <n v="1"/>
    <n v="0"/>
    <s v="High Spender"/>
    <n v="1"/>
    <n v="0"/>
    <n v="0"/>
    <s v="Often Engaged"/>
  </r>
  <r>
    <n v="56"/>
    <n v="64"/>
    <n v="1.6525122062173143"/>
    <n v="-1.5305115226028108"/>
    <n v="3.009704579189306"/>
    <n v="2.7568921566163924"/>
    <n v="1.0502551334987413"/>
    <n v="1.0502551334987413"/>
    <x v="1"/>
    <e v="#N/A"/>
    <e v="#N/A"/>
    <n v="-1.5305115226028108"/>
    <n v="28122.25"/>
    <n v="0"/>
    <n v="1"/>
    <s v="Male"/>
    <n v="0"/>
    <n v="1"/>
    <n v="0"/>
    <s v="High Spender"/>
    <n v="0"/>
    <n v="1"/>
    <n v="0"/>
    <s v="Never Engaged"/>
  </r>
  <r>
    <n v="57"/>
    <n v="52"/>
    <n v="0.79480690887268746"/>
    <n v="-0.732916568313005"/>
    <n v="1.9094108188409069"/>
    <n v="1.6789224209732281"/>
    <n v="0.12497882371058802"/>
    <n v="0.12497882371058802"/>
    <x v="1"/>
    <e v="#N/A"/>
    <e v="#N/A"/>
    <n v="-0.732916568313005"/>
    <n v="40058.93"/>
    <n v="1"/>
    <n v="0"/>
    <s v="Female"/>
    <n v="0"/>
    <n v="1"/>
    <n v="0"/>
    <s v="High Spender"/>
    <n v="0"/>
    <n v="0"/>
    <n v="1"/>
    <s v="Rarely Engaged"/>
  </r>
  <r>
    <n v="58"/>
    <n v="31"/>
    <n v="-0.70617736148040966"/>
    <n v="-0.21547290942953209"/>
    <n v="0.32492429283471147"/>
    <n v="1.4797918079285792"/>
    <n v="1.6883813093342839"/>
    <n v="0.32492429283471147"/>
    <x v="2"/>
    <n v="-0.21547290942953209"/>
    <e v="#N/A"/>
    <e v="#N/A"/>
    <n v="47802.91"/>
    <n v="0"/>
    <n v="1"/>
    <s v="Male"/>
    <n v="0"/>
    <n v="1"/>
    <n v="0"/>
    <s v="High Spender"/>
    <n v="1"/>
    <n v="0"/>
    <n v="0"/>
    <s v="Often Engaged"/>
  </r>
  <r>
    <n v="59"/>
    <n v="34"/>
    <n v="-0.49175103714425294"/>
    <n v="-0.9166142189481894"/>
    <n v="0.927932991258969"/>
    <n v="1.9544837023896822"/>
    <n v="1.3575887614846442"/>
    <n v="0.927932991258969"/>
    <x v="2"/>
    <n v="-0.9166142189481894"/>
    <e v="#N/A"/>
    <e v="#N/A"/>
    <n v="37309.74"/>
    <n v="1"/>
    <n v="0"/>
    <s v="Female"/>
    <n v="0"/>
    <n v="1"/>
    <n v="0"/>
    <s v="High Spender"/>
    <n v="0"/>
    <n v="1"/>
    <n v="0"/>
    <s v="Never Engaged"/>
  </r>
  <r>
    <n v="60"/>
    <n v="53"/>
    <n v="0.86628235031807299"/>
    <n v="-0.89303251857019794"/>
    <n v="2.0300299881785673"/>
    <n v="1.8531296697862141"/>
    <n v="5.5789565063182493E-2"/>
    <n v="5.5789565063182493E-2"/>
    <x v="1"/>
    <e v="#N/A"/>
    <e v="#N/A"/>
    <n v="-0.89303251857019794"/>
    <n v="37662.660000000003"/>
    <n v="0"/>
    <n v="1"/>
    <s v="Male"/>
    <n v="1"/>
    <n v="0"/>
    <n v="0"/>
    <s v="Low Spender"/>
    <n v="0"/>
    <n v="1"/>
    <n v="0"/>
    <s v="Never Engaged"/>
  </r>
  <r>
    <n v="61"/>
    <n v="57"/>
    <n v="1.1521841160996154"/>
    <n v="1.0205417499609206"/>
    <n v="2.4764814802689741"/>
    <n v="0.86667076749807703"/>
    <n v="1.8801450987639581"/>
    <n v="0.86667076749807703"/>
    <x v="0"/>
    <e v="#N/A"/>
    <n v="1.0205417499609206"/>
    <e v="#N/A"/>
    <n v="66300.91"/>
    <n v="1"/>
    <n v="0"/>
    <s v="Female"/>
    <n v="1"/>
    <n v="0"/>
    <n v="0"/>
    <s v="Low Spender"/>
    <n v="0"/>
    <n v="0"/>
    <n v="1"/>
    <s v="Rarely Engaged"/>
  </r>
  <r>
    <n v="62"/>
    <n v="21"/>
    <n v="-1.4209317759342655"/>
    <n v="0.93861451815071251"/>
    <n v="1.165459470698776"/>
    <n v="1.7207778582482725"/>
    <n v="2.8935498363385053"/>
    <n v="1.165459470698776"/>
    <x v="2"/>
    <n v="0.93861451815071251"/>
    <e v="#N/A"/>
    <e v="#N/A"/>
    <n v="65074.8"/>
    <n v="0"/>
    <n v="1"/>
    <s v="Male"/>
    <n v="0"/>
    <n v="1"/>
    <n v="0"/>
    <s v="High Spender"/>
    <n v="1"/>
    <n v="0"/>
    <n v="0"/>
    <s v="Often Engaged"/>
  </r>
  <r>
    <n v="63"/>
    <n v="19"/>
    <n v="-1.5638826588250365"/>
    <n v="-0.51144022115534427"/>
    <n v="0.6437184121204973"/>
    <n v="2.3193983200793551"/>
    <n v="2.4491781098128214"/>
    <n v="0.6437184121204973"/>
    <x v="2"/>
    <n v="-0.51144022115534427"/>
    <e v="#N/A"/>
    <e v="#N/A"/>
    <n v="43373.51"/>
    <n v="1"/>
    <n v="0"/>
    <s v="Female"/>
    <n v="0"/>
    <n v="0"/>
    <n v="1"/>
    <s v="Moderate Spender"/>
    <n v="1"/>
    <n v="0"/>
    <n v="0"/>
    <s v="Often Engaged"/>
  </r>
  <r>
    <n v="64"/>
    <n v="23"/>
    <n v="-1.2779808930434944"/>
    <n v="-0.1530233656511289"/>
    <n v="0.25207170340694901"/>
    <n v="1.8798726335600808"/>
    <n v="2.2481712973876036"/>
    <n v="0.25207170340694901"/>
    <x v="2"/>
    <n v="-0.1530233656511289"/>
    <e v="#N/A"/>
    <e v="#N/A"/>
    <n v="48737.52"/>
    <n v="1"/>
    <n v="0"/>
    <s v="Female"/>
    <n v="0"/>
    <n v="1"/>
    <n v="0"/>
    <s v="High Spender"/>
    <n v="0"/>
    <n v="1"/>
    <n v="0"/>
    <s v="Never Engaged"/>
  </r>
  <r>
    <n v="65"/>
    <n v="59"/>
    <n v="1.2951349989903864"/>
    <n v="1.1711734359325758"/>
    <n v="2.6746650886284442"/>
    <n v="1.0408489094610869"/>
    <n v="2.0543376726964042"/>
    <n v="1.0408489094610869"/>
    <x v="0"/>
    <e v="#N/A"/>
    <n v="1.1711734359325758"/>
    <e v="#N/A"/>
    <n v="68555.240000000005"/>
    <n v="1"/>
    <n v="0"/>
    <s v="Female"/>
    <n v="1"/>
    <n v="0"/>
    <n v="0"/>
    <s v="Low Spender"/>
    <n v="1"/>
    <n v="0"/>
    <n v="0"/>
    <s v="Often Engaged"/>
  </r>
  <r>
    <n v="66"/>
    <n v="21"/>
    <n v="-1.4209317759342655"/>
    <n v="-1.4984003989752148"/>
    <n v="1.3975026327589644"/>
    <n v="2.9275336390896252"/>
    <n v="2.3781834294660547"/>
    <n v="1.3975026327589644"/>
    <x v="2"/>
    <n v="-1.4984003989752148"/>
    <e v="#N/A"/>
    <e v="#N/A"/>
    <n v="28602.82"/>
    <n v="1"/>
    <n v="0"/>
    <s v="Female"/>
    <n v="1"/>
    <n v="0"/>
    <n v="0"/>
    <s v="Low Spender"/>
    <n v="0"/>
    <n v="1"/>
    <n v="0"/>
    <s v="Never Engaged"/>
  </r>
  <r>
    <n v="67"/>
    <n v="46"/>
    <n v="0.36595426020037397"/>
    <n v="0.27012823751035053"/>
    <n v="1.4562282972395626"/>
    <n v="0.60462194209051678"/>
    <n v="1.2140814475337194"/>
    <n v="0.60462194209051678"/>
    <x v="0"/>
    <e v="#N/A"/>
    <n v="0.27012823751035053"/>
    <e v="#N/A"/>
    <n v="55070.34"/>
    <n v="1"/>
    <n v="0"/>
    <s v="Female"/>
    <n v="0"/>
    <n v="0"/>
    <n v="1"/>
    <s v="Moderate Spender"/>
    <n v="1"/>
    <n v="0"/>
    <n v="0"/>
    <s v="Often Engaged"/>
  </r>
  <r>
    <n v="68"/>
    <n v="35"/>
    <n v="-0.42027559569886735"/>
    <n v="1.910412167777866"/>
    <n v="2.155147671873916"/>
    <n v="1.2637587782869564"/>
    <n v="3.0328393893225578"/>
    <n v="1.2637587782869564"/>
    <x v="0"/>
    <e v="#N/A"/>
    <n v="1.910412167777866"/>
    <e v="#N/A"/>
    <n v="79618.570000000007"/>
    <n v="0"/>
    <n v="1"/>
    <s v="Male"/>
    <n v="1"/>
    <n v="0"/>
    <n v="0"/>
    <s v="Low Spender"/>
    <n v="0"/>
    <n v="1"/>
    <n v="0"/>
    <s v="Never Engaged"/>
  </r>
  <r>
    <n v="69"/>
    <n v="43"/>
    <n v="0.15152793586421723"/>
    <n v="1.9008537345945054"/>
    <n v="2.3716730838614999"/>
    <n v="1.0403127774460139"/>
    <n v="2.8292190382642231"/>
    <n v="1.0403127774460139"/>
    <x v="0"/>
    <e v="#N/A"/>
    <n v="1.9008537345945054"/>
    <e v="#N/A"/>
    <n v="79475.520000000004"/>
    <n v="0"/>
    <n v="1"/>
    <s v="Male"/>
    <n v="0"/>
    <n v="1"/>
    <n v="0"/>
    <s v="High Spender"/>
    <n v="1"/>
    <n v="0"/>
    <n v="0"/>
    <s v="Often Engaged"/>
  </r>
  <r>
    <n v="70"/>
    <n v="61"/>
    <n v="1.4380858818811577"/>
    <n v="-2.0130049259050979"/>
    <n v="3.0843164456268735"/>
    <n v="3.1009632968043812"/>
    <n v="1.3085800495226307"/>
    <n v="1.3085800495226307"/>
    <x v="1"/>
    <e v="#N/A"/>
    <e v="#N/A"/>
    <n v="-2.0130049259050979"/>
    <n v="20901.330000000002"/>
    <n v="0"/>
    <n v="1"/>
    <s v="Male"/>
    <n v="0"/>
    <n v="0"/>
    <n v="1"/>
    <s v="Moderate Spender"/>
    <n v="0"/>
    <n v="0"/>
    <n v="1"/>
    <s v="Rarely Engaged"/>
  </r>
  <r>
    <n v="71"/>
    <n v="51"/>
    <n v="0.72333146742730181"/>
    <n v="-0.83303322117301681"/>
    <n v="1.8750585407709597"/>
    <n v="1.7561663943670156"/>
    <n v="0.14025332669360774"/>
    <n v="0.14025332669360774"/>
    <x v="1"/>
    <e v="#N/A"/>
    <e v="#N/A"/>
    <n v="-0.83303322117301681"/>
    <n v="38560.6"/>
    <n v="1"/>
    <n v="0"/>
    <s v="Female"/>
    <n v="0"/>
    <n v="1"/>
    <n v="0"/>
    <s v="High Spender"/>
    <n v="1"/>
    <n v="0"/>
    <n v="0"/>
    <s v="Often Engaged"/>
  </r>
  <r>
    <n v="72"/>
    <n v="27"/>
    <n v="-0.99207912726195202"/>
    <n v="0.10037834879543692"/>
    <n v="0.26046604330802059"/>
    <n v="1.5031498817281237"/>
    <n v="2.0790643211802711"/>
    <n v="0.26046604330802059"/>
    <x v="2"/>
    <n v="0.10037834879543692"/>
    <e v="#N/A"/>
    <e v="#N/A"/>
    <n v="52529.89"/>
    <n v="0"/>
    <n v="1"/>
    <s v="Male"/>
    <n v="0"/>
    <n v="1"/>
    <n v="0"/>
    <s v="High Spender"/>
    <n v="1"/>
    <n v="0"/>
    <n v="0"/>
    <s v="Often Engaged"/>
  </r>
  <r>
    <n v="73"/>
    <n v="53"/>
    <n v="0.86628235031807299"/>
    <n v="-1.3935596550556884"/>
    <n v="2.2599737798401276"/>
    <n v="2.3346277509035152"/>
    <n v="0.55625511036998654"/>
    <n v="0.55625511036998654"/>
    <x v="1"/>
    <e v="#N/A"/>
    <e v="#N/A"/>
    <n v="-1.3935596550556884"/>
    <n v="30171.85"/>
    <n v="1"/>
    <n v="0"/>
    <s v="Female"/>
    <n v="0"/>
    <n v="0"/>
    <n v="1"/>
    <s v="Moderate Spender"/>
    <n v="0"/>
    <n v="0"/>
    <n v="1"/>
    <s v="Rarely Engaged"/>
  </r>
  <r>
    <n v="74"/>
    <n v="31"/>
    <n v="-0.70617736148040966"/>
    <n v="-0.73843780797704595"/>
    <n v="0.66280553891845906"/>
    <n v="1.897268277447276"/>
    <n v="1.5728077817495578"/>
    <n v="0.66280553891845906"/>
    <x v="2"/>
    <n v="-0.73843780797704595"/>
    <e v="#N/A"/>
    <e v="#N/A"/>
    <n v="39976.300000000003"/>
    <n v="1"/>
    <n v="0"/>
    <s v="Female"/>
    <n v="0"/>
    <n v="1"/>
    <n v="0"/>
    <s v="High Spender"/>
    <n v="1"/>
    <n v="0"/>
    <n v="0"/>
    <s v="Often Engaged"/>
  </r>
  <r>
    <n v="75"/>
    <n v="48"/>
    <n v="0.5089051430911451"/>
    <n v="-0.20627062059337437"/>
    <n v="1.5356238140160778"/>
    <n v="1.0976005376876632"/>
    <n v="0.72385346301649001"/>
    <n v="0.72385346301649001"/>
    <x v="1"/>
    <e v="#N/A"/>
    <e v="#N/A"/>
    <n v="-0.20627062059337437"/>
    <n v="47940.63"/>
    <n v="0"/>
    <n v="1"/>
    <s v="Male"/>
    <n v="1"/>
    <n v="0"/>
    <n v="0"/>
    <s v="Low Spender"/>
    <n v="0"/>
    <n v="0"/>
    <n v="1"/>
    <s v="Rarely Engaged"/>
  </r>
  <r>
    <n v="76"/>
    <n v="32"/>
    <n v="-0.63470192003502413"/>
    <n v="1.3358537802530712"/>
    <n v="1.5441198476260227"/>
    <n v="1.0425958997924081"/>
    <n v="2.639567093057217"/>
    <n v="1.0425958997924081"/>
    <x v="0"/>
    <e v="#N/A"/>
    <n v="1.3358537802530712"/>
    <e v="#N/A"/>
    <n v="71019.820000000007"/>
    <n v="0"/>
    <n v="1"/>
    <s v="Male"/>
    <n v="0"/>
    <n v="1"/>
    <n v="0"/>
    <s v="High Spender"/>
    <n v="1"/>
    <n v="0"/>
    <n v="0"/>
    <s v="Often Engaged"/>
  </r>
  <r>
    <n v="77"/>
    <n v="25"/>
    <n v="-1.1350300101527231"/>
    <n v="-0.11417222695743294"/>
    <n v="0.11750369686999616"/>
    <n v="1.7394179936517618"/>
    <n v="2.1253542140431145"/>
    <n v="0.11750369686999616"/>
    <x v="2"/>
    <n v="-0.11417222695743294"/>
    <e v="#N/A"/>
    <e v="#N/A"/>
    <n v="49318.96"/>
    <n v="1"/>
    <n v="0"/>
    <s v="Female"/>
    <n v="0"/>
    <n v="0"/>
    <n v="1"/>
    <s v="Moderate Spender"/>
    <n v="0"/>
    <n v="1"/>
    <n v="0"/>
    <s v="Never Engaged"/>
  </r>
  <r>
    <n v="78"/>
    <n v="31"/>
    <n v="-0.70617736148040966"/>
    <n v="0.14876587045962733"/>
    <n v="0.44304298588158914"/>
    <n v="1.2373354250815185"/>
    <n v="1.8537250942372805"/>
    <n v="0.44304298588158914"/>
    <x v="2"/>
    <n v="0.14876587045962733"/>
    <e v="#N/A"/>
    <e v="#N/A"/>
    <n v="53254.05"/>
    <n v="0"/>
    <n v="1"/>
    <s v="Male"/>
    <n v="0"/>
    <n v="0"/>
    <n v="1"/>
    <s v="Moderate Spender"/>
    <n v="0"/>
    <n v="1"/>
    <n v="0"/>
    <s v="Never Engaged"/>
  </r>
  <r>
    <n v="79"/>
    <n v="40"/>
    <n v="-6.2898388471939487E-2"/>
    <n v="0.44492762497162291"/>
    <n v="1.1361562669392475"/>
    <n v="0.55869406071311711"/>
    <n v="1.5818935145554489"/>
    <n v="0.55869406071311711"/>
    <x v="0"/>
    <e v="#N/A"/>
    <n v="0.44492762497162291"/>
    <e v="#N/A"/>
    <n v="57686.36"/>
    <n v="1"/>
    <n v="0"/>
    <s v="Female"/>
    <n v="0"/>
    <n v="0"/>
    <n v="1"/>
    <s v="Moderate Spender"/>
    <n v="1"/>
    <n v="0"/>
    <n v="0"/>
    <s v="Often Engaged"/>
  </r>
  <r>
    <n v="80"/>
    <n v="57"/>
    <n v="1.1521841160996154"/>
    <n v="0.47606319372695705"/>
    <n v="2.2685175422418071"/>
    <n v="0.94058813688876075"/>
    <n v="1.3447230505036942"/>
    <n v="0.94058813688876075"/>
    <x v="0"/>
    <e v="#N/A"/>
    <n v="0.47606319372695705"/>
    <e v="#N/A"/>
    <n v="58152.33"/>
    <n v="1"/>
    <n v="0"/>
    <s v="Female"/>
    <n v="0"/>
    <n v="1"/>
    <n v="0"/>
    <s v="High Spender"/>
    <n v="1"/>
    <n v="0"/>
    <n v="0"/>
    <s v="Often Engaged"/>
  </r>
  <r>
    <n v="81"/>
    <n v="38"/>
    <n v="-0.20584927136271064"/>
    <n v="-4.0502465771480166E-2"/>
    <n v="0.82846317712911466"/>
    <n v="1.041719884793775"/>
    <n v="1.3335869374282157"/>
    <n v="0.82846317712911466"/>
    <x v="2"/>
    <n v="-4.0502465771480166E-2"/>
    <e v="#N/A"/>
    <e v="#N/A"/>
    <n v="50421.49"/>
    <n v="1"/>
    <n v="0"/>
    <s v="Female"/>
    <n v="0"/>
    <n v="0"/>
    <n v="1"/>
    <s v="Moderate Spender"/>
    <n v="1"/>
    <n v="0"/>
    <n v="0"/>
    <s v="Often Engaged"/>
  </r>
  <r>
    <n v="82"/>
    <n v="33"/>
    <n v="-0.56322647858963848"/>
    <n v="-1.268485502172489"/>
    <n v="1.2031515383930129"/>
    <n v="2.3064913755115355"/>
    <n v="1.4904748482346071"/>
    <n v="1.2031515383930129"/>
    <x v="2"/>
    <n v="-1.268485502172489"/>
    <e v="#N/A"/>
    <e v="#N/A"/>
    <n v="32043.69"/>
    <n v="1"/>
    <n v="0"/>
    <s v="Female"/>
    <n v="0"/>
    <n v="0"/>
    <n v="1"/>
    <s v="Moderate Spender"/>
    <n v="0"/>
    <n v="1"/>
    <n v="0"/>
    <s v="Never Engaged"/>
  </r>
  <r>
    <n v="83"/>
    <n v="62"/>
    <n v="1.5095613233265432"/>
    <n v="0.72280908482927519"/>
    <n v="2.684111108341324"/>
    <n v="1.2200753805839584"/>
    <n v="1.6885928890500328"/>
    <n v="1.2200753805839584"/>
    <x v="0"/>
    <e v="#N/A"/>
    <n v="0.72280908482927519"/>
    <e v="#N/A"/>
    <n v="61845.09"/>
    <n v="1"/>
    <n v="0"/>
    <s v="Female"/>
    <n v="0"/>
    <n v="1"/>
    <n v="0"/>
    <s v="High Spender"/>
    <n v="1"/>
    <n v="0"/>
    <n v="0"/>
    <s v="Often Engaged"/>
  </r>
  <r>
    <n v="84"/>
    <n v="35"/>
    <n v="-0.42027559569886735"/>
    <n v="0.3638082327782397"/>
    <n v="0.79937618211257522"/>
    <n v="0.87970587627382824"/>
    <n v="1.7580723279629851"/>
    <n v="0.79937618211257522"/>
    <x v="2"/>
    <n v="0.3638082327782397"/>
    <e v="#N/A"/>
    <e v="#N/A"/>
    <n v="56472.34"/>
    <n v="0"/>
    <n v="1"/>
    <s v="Male"/>
    <n v="1"/>
    <n v="0"/>
    <n v="0"/>
    <s v="Low Spender"/>
    <n v="0"/>
    <n v="1"/>
    <n v="0"/>
    <s v="Never Engaged"/>
  </r>
  <r>
    <n v="85"/>
    <n v="64"/>
    <n v="1.6525122062173143"/>
    <n v="-1.1679211631724664"/>
    <n v="2.8625834605653369"/>
    <n v="2.4475319425517648"/>
    <n v="0.85546025932404512"/>
    <n v="0.85546025932404512"/>
    <x v="1"/>
    <e v="#N/A"/>
    <e v="#N/A"/>
    <n v="-1.1679211631724664"/>
    <n v="33548.720000000001"/>
    <n v="0"/>
    <n v="1"/>
    <s v="Male"/>
    <n v="0"/>
    <n v="1"/>
    <n v="0"/>
    <s v="High Spender"/>
    <n v="0"/>
    <n v="0"/>
    <n v="1"/>
    <s v="Rarely Engaged"/>
  </r>
  <r>
    <n v="86"/>
    <n v="41"/>
    <n v="8.5770529734460858E-3"/>
    <n v="-0.75252455305720034"/>
    <n v="1.1932586446692812"/>
    <n v="1.6491887761832895"/>
    <n v="0.85913645529208527"/>
    <n v="0.85913645529208527"/>
    <x v="1"/>
    <e v="#N/A"/>
    <e v="#N/A"/>
    <n v="-0.75252455305720034"/>
    <n v="39765.480000000003"/>
    <n v="1"/>
    <n v="0"/>
    <s v="Female"/>
    <n v="0"/>
    <n v="0"/>
    <n v="1"/>
    <s v="Moderate Spender"/>
    <n v="0"/>
    <n v="1"/>
    <n v="0"/>
    <s v="Never Engaged"/>
  </r>
  <r>
    <n v="87"/>
    <n v="43"/>
    <n v="0.15152793586421723"/>
    <n v="0.82087105876311905"/>
    <n v="1.5311474478809466"/>
    <n v="0.15529401565932111"/>
    <n v="1.8045778220593462"/>
    <n v="0.15529401565932111"/>
    <x v="0"/>
    <e v="#N/A"/>
    <n v="0.82087105876311905"/>
    <e v="#N/A"/>
    <n v="63312.67"/>
    <n v="1"/>
    <n v="0"/>
    <s v="Female"/>
    <n v="0"/>
    <n v="0"/>
    <n v="1"/>
    <s v="Moderate Spender"/>
    <n v="0"/>
    <n v="1"/>
    <n v="0"/>
    <s v="Never Engaged"/>
  </r>
  <r>
    <n v="88"/>
    <n v="42"/>
    <n v="8.0052494418831666E-2"/>
    <n v="0.53819935720735312"/>
    <n v="1.3068184310242956"/>
    <n v="0.39808003217168014"/>
    <n v="1.5829878252273479"/>
    <n v="0.39808003217168014"/>
    <x v="0"/>
    <e v="#N/A"/>
    <n v="0.53819935720735312"/>
    <e v="#N/A"/>
    <n v="59082.25"/>
    <n v="0"/>
    <n v="1"/>
    <s v="Male"/>
    <n v="0"/>
    <n v="1"/>
    <n v="0"/>
    <s v="High Spender"/>
    <n v="0"/>
    <n v="0"/>
    <n v="1"/>
    <s v="Rarely Engaged"/>
  </r>
  <r>
    <n v="89"/>
    <n v="62"/>
    <n v="1.5095613233265432"/>
    <n v="-0.79060794343019158"/>
    <n v="2.6132734616506479"/>
    <n v="2.0560875915519174"/>
    <n v="0.64772773031279574"/>
    <n v="0.64772773031279574"/>
    <x v="1"/>
    <e v="#N/A"/>
    <e v="#N/A"/>
    <n v="-0.79060794343019158"/>
    <n v="39195.53"/>
    <n v="0"/>
    <n v="1"/>
    <s v="Male"/>
    <n v="1"/>
    <n v="0"/>
    <n v="0"/>
    <s v="Low Spender"/>
    <n v="0"/>
    <n v="1"/>
    <n v="0"/>
    <s v="Never Engaged"/>
  </r>
  <r>
    <n v="90"/>
    <n v="58"/>
    <n v="1.2236595575450009"/>
    <n v="-0.33921603128153632"/>
    <n v="2.2569125221269863"/>
    <n v="1.5233050889422495"/>
    <n v="0.61465424587547335"/>
    <n v="0.61465424587547335"/>
    <x v="1"/>
    <e v="#N/A"/>
    <e v="#N/A"/>
    <n v="-0.33921603128153632"/>
    <n v="45950.99"/>
    <n v="1"/>
    <n v="0"/>
    <s v="Female"/>
    <n v="0"/>
    <n v="0"/>
    <n v="1"/>
    <s v="Moderate Spender"/>
    <n v="1"/>
    <n v="0"/>
    <n v="0"/>
    <s v="Often Engaged"/>
  </r>
  <r>
    <n v="91"/>
    <n v="46"/>
    <n v="0.36595426020037397"/>
    <n v="-0.21245537120820721"/>
    <n v="1.3929798460588263"/>
    <n v="1.0855296518038007"/>
    <n v="0.79875920119423338"/>
    <n v="0.79875920119423338"/>
    <x v="1"/>
    <e v="#N/A"/>
    <e v="#N/A"/>
    <n v="-0.21245537120820721"/>
    <n v="47848.07"/>
    <n v="0"/>
    <n v="1"/>
    <s v="Male"/>
    <n v="0"/>
    <n v="0"/>
    <n v="1"/>
    <s v="Moderate Spender"/>
    <n v="1"/>
    <n v="0"/>
    <n v="0"/>
    <s v="Often Engaged"/>
  </r>
  <r>
    <n v="92"/>
    <n v="32"/>
    <n v="-0.63470192003502413"/>
    <n v="0.54974631867828305"/>
    <n v="0.80858392386872657"/>
    <n v="0.98695779884657153"/>
    <n v="2.0417141434780945"/>
    <n v="0.80858392386872657"/>
    <x v="2"/>
    <n v="0.54974631867828305"/>
    <e v="#N/A"/>
    <e v="#N/A"/>
    <n v="59255.06"/>
    <n v="1"/>
    <n v="0"/>
    <s v="Female"/>
    <n v="0"/>
    <n v="0"/>
    <n v="1"/>
    <s v="Moderate Spender"/>
    <n v="0"/>
    <n v="1"/>
    <n v="0"/>
    <s v="Never Engaged"/>
  </r>
  <r>
    <n v="93"/>
    <n v="62"/>
    <n v="1.5095613233265432"/>
    <n v="1.1831253194943212"/>
    <n v="2.8682974179569709"/>
    <n v="1.2506263764711145"/>
    <n v="2.1212106356333331"/>
    <n v="1.2506263764711145"/>
    <x v="0"/>
    <e v="#N/A"/>
    <n v="1.1831253194943212"/>
    <e v="#N/A"/>
    <n v="68734.11"/>
    <n v="0"/>
    <n v="1"/>
    <s v="Male"/>
    <n v="0"/>
    <n v="1"/>
    <n v="0"/>
    <s v="High Spender"/>
    <n v="1"/>
    <n v="0"/>
    <n v="0"/>
    <s v="Often Engaged"/>
  </r>
  <r>
    <n v="94"/>
    <n v="18"/>
    <n v="-1.6353581002704223"/>
    <n v="-2.8667615384997142E-3"/>
    <n v="0.62880735446751967"/>
    <n v="2.1221390004870995"/>
    <n v="2.6345184140166431"/>
    <n v="0.62880735446751967"/>
    <x v="2"/>
    <n v="-2.8667615384997142E-3"/>
    <e v="#N/A"/>
    <e v="#N/A"/>
    <n v="50984.74"/>
    <n v="1"/>
    <n v="0"/>
    <s v="Female"/>
    <n v="0"/>
    <n v="0"/>
    <n v="1"/>
    <s v="Moderate Spender"/>
    <n v="0"/>
    <n v="1"/>
    <n v="0"/>
    <s v="Never Engaged"/>
  </r>
  <r>
    <n v="95"/>
    <n v="42"/>
    <n v="8.0052494418831666E-2"/>
    <n v="1.1032100025610863"/>
    <n v="1.677376098155247"/>
    <n v="0.31883910695114004"/>
    <n v="2.0927120996794315"/>
    <n v="0.31883910695114004"/>
    <x v="0"/>
    <e v="#N/A"/>
    <n v="1.1032100025610863"/>
    <e v="#N/A"/>
    <n v="67538.11"/>
    <n v="0"/>
    <n v="1"/>
    <s v="Male"/>
    <n v="1"/>
    <n v="0"/>
    <n v="0"/>
    <s v="Low Spender"/>
    <n v="1"/>
    <n v="0"/>
    <n v="0"/>
    <s v="Often Engaged"/>
  </r>
  <r>
    <n v="96"/>
    <n v="24"/>
    <n v="-1.2065054515981086"/>
    <n v="0.80664399414654353"/>
    <n v="0.98127240352089184"/>
    <n v="1.5063961150142156"/>
    <n v="2.6434055270433747"/>
    <n v="0.98127240352089184"/>
    <x v="2"/>
    <n v="0.80664399414654353"/>
    <e v="#N/A"/>
    <e v="#N/A"/>
    <n v="63099.75"/>
    <n v="1"/>
    <n v="0"/>
    <s v="Female"/>
    <n v="0"/>
    <n v="0"/>
    <n v="1"/>
    <s v="Moderate Spender"/>
    <n v="1"/>
    <n v="0"/>
    <n v="0"/>
    <s v="Often Engaged"/>
  </r>
  <r>
    <n v="97"/>
    <n v="26"/>
    <n v="-1.0635545687073376"/>
    <n v="0.13745344307100116"/>
    <n v="0.2977124479182815"/>
    <n v="1.5470276508143381"/>
    <n v="2.1595789152888711"/>
    <n v="0.2977124479182815"/>
    <x v="2"/>
    <n v="0.13745344307100116"/>
    <e v="#N/A"/>
    <e v="#N/A"/>
    <n v="53084.75"/>
    <n v="0"/>
    <n v="1"/>
    <s v="Male"/>
    <n v="0"/>
    <n v="0"/>
    <n v="1"/>
    <s v="Moderate Spender"/>
    <n v="0"/>
    <n v="1"/>
    <n v="0"/>
    <s v="Never Engaged"/>
  </r>
  <r>
    <n v="98"/>
    <n v="41"/>
    <n v="8.5770529734460858E-3"/>
    <n v="-1.5154438771442451"/>
    <n v="1.7068248201373573"/>
    <n v="2.4039699798244301"/>
    <n v="1.0912333787409283"/>
    <n v="1.0912333787409283"/>
    <x v="1"/>
    <e v="#N/A"/>
    <e v="#N/A"/>
    <n v="-1.5154438771442451"/>
    <n v="28347.75"/>
    <n v="0"/>
    <n v="1"/>
    <s v="Male"/>
    <n v="1"/>
    <n v="0"/>
    <n v="0"/>
    <s v="Low Spender"/>
    <n v="1"/>
    <n v="0"/>
    <n v="0"/>
    <s v="Often Engaged"/>
  </r>
  <r>
    <n v="99"/>
    <n v="18"/>
    <n v="-1.6353581002704223"/>
    <n v="-1.0987222496922018"/>
    <n v="1.1209657085235927"/>
    <n v="2.7603599777598498"/>
    <n v="2.5125136892034114"/>
    <n v="1.1209657085235927"/>
    <x v="2"/>
    <n v="-1.0987222496922018"/>
    <e v="#N/A"/>
    <e v="#N/A"/>
    <n v="34584.339999999997"/>
    <n v="1"/>
    <n v="0"/>
    <s v="Female"/>
    <n v="0"/>
    <n v="0"/>
    <n v="1"/>
    <s v="Moderate Spender"/>
    <n v="0"/>
    <n v="1"/>
    <n v="0"/>
    <s v="Never Engaged"/>
  </r>
  <r>
    <n v="100"/>
    <n v="61"/>
    <n v="1.4380858818811577"/>
    <n v="0.6742665434867533"/>
    <n v="2.6007617774047982"/>
    <n v="1.1564229487332938"/>
    <n v="1.6170944283995334"/>
    <n v="1.1564229487332938"/>
    <x v="0"/>
    <e v="#N/A"/>
    <n v="0.6742665434867533"/>
    <e v="#N/A"/>
    <n v="61118.61"/>
    <n v="0"/>
    <n v="1"/>
    <s v="Male"/>
    <n v="0"/>
    <n v="1"/>
    <n v="0"/>
    <s v="High Spender"/>
    <n v="1"/>
    <n v="0"/>
    <n v="0"/>
    <s v="Often Engag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08380-E299-3341-8029-018C05ACA28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4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Income-Norm" fld="3" subtotal="average" baseField="0" baseItem="0"/>
    <dataField name="Average of Income" fld="12" subtotal="average" baseField="0" baseItem="0"/>
    <dataField name="Average of Age-Norm" fld="2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5DA47-02BF-9246-B5A6-1DEA24400EE9}" name="Table1" displayName="Table1" ref="A1:G101" totalsRowShown="0" headerRowDxfId="21" headerRowBorderDxfId="20" tableBorderDxfId="19">
  <autoFilter ref="A1:G101" xr:uid="{8DF5DA47-02BF-9246-B5A6-1DEA24400EE9}"/>
  <tableColumns count="7">
    <tableColumn id="1" xr3:uid="{1E016F32-A319-B54A-9EA4-50FAF56C4D0E}" name="Customer ID"/>
    <tableColumn id="2" xr3:uid="{281170B6-DD19-7D4C-A196-4DB395B92DC3}" name="Age"/>
    <tableColumn id="3" xr3:uid="{C5CE386A-3859-9E44-AFF3-6214B1184D56}" name="Income"/>
    <tableColumn id="4" xr3:uid="{5D947117-81CE-FF4C-9019-668AB9BE8C1A}" name="Gender"/>
    <tableColumn id="5" xr3:uid="{8A6CD59D-376A-B747-8D8A-A99DEADDFEF9}" name="Region"/>
    <tableColumn id="6" xr3:uid="{4E948D67-58E0-6F4B-856A-2E62FDF84507}" name="Purchasing Behavior"/>
    <tableColumn id="7" xr3:uid="{3AAA0E67-C1DD-FF48-9C0A-E9945B6B80CE}" name="Engagement with Promotion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EC1D05-2C1C-9A42-A223-0A5BFE03EF9A}" name="Table13" displayName="Table13" ref="A1:U101" totalsRowShown="0" headerRowDxfId="18" headerRowBorderDxfId="17" tableBorderDxfId="16">
  <autoFilter ref="A1:U101" xr:uid="{3FEC1D05-2C1C-9A42-A223-0A5BFE03EF9A}"/>
  <tableColumns count="21">
    <tableColumn id="1" xr3:uid="{02B56606-64D5-DC45-BFC7-B604710070B8}" name="Customer ID"/>
    <tableColumn id="2" xr3:uid="{34E3FD58-F66A-A241-A64A-F56CB2CA7D32}" name="Age"/>
    <tableColumn id="19" xr3:uid="{15817BDA-B9D6-2845-B21A-454952B50E92}" name="Age-Norm" dataDxfId="15">
      <calculatedColumnFormula>STANDARDIZE(Table13[[#This Row],[Age]],AVERAGE(Table13[Age]),STDEV(Table13[Age]))</calculatedColumnFormula>
    </tableColumn>
    <tableColumn id="18" xr3:uid="{DA22FB27-E0AB-FB49-A5F8-D74B40E5CB8D}" name="Income-Norm" dataDxfId="14">
      <calculatedColumnFormula>STANDARDIZE(Table13[[#This Row],[Income]],AVERAGE(Table13[Income]),STDEV(Table13[Income]))</calculatedColumnFormula>
    </tableColumn>
    <tableColumn id="20" xr3:uid="{056D05AE-7819-EB4A-8D0A-8801E895BC45}" name="Cluster1" dataDxfId="13">
      <calculatedColumnFormula>SQRT((Table13[[#This Row],[Age-Norm]]-$Y$2)^2+(Table13[[#This Row],[Income-Norm]]-$Z$2)^2)</calculatedColumnFormula>
    </tableColumn>
    <tableColumn id="21" xr3:uid="{B0AECB82-6786-6F4B-BDE8-20D63AB2B65D}" name="Cluster2" dataDxfId="12">
      <calculatedColumnFormula>SQRT((Table13[[#This Row],[Age-Norm]]-$Y$3)^2+(Table13[[#This Row],[Income-Norm]]-$Z$3)^2)</calculatedColumnFormula>
    </tableColumn>
    <tableColumn id="22" xr3:uid="{6202B106-8FCC-1B4A-86DE-E5698A7D43BC}" name="Cluster3" dataDxfId="11">
      <calculatedColumnFormula>SQRT((Table13[[#This Row],[Age-Norm]]-$Y$4)^2+(Table13[[#This Row],[Income-Norm]]-$Z$4)^2)</calculatedColumnFormula>
    </tableColumn>
    <tableColumn id="23" xr3:uid="{D6778877-7C27-EC4E-86C9-A7E086E4C156}" name="Minimum Disatance" dataDxfId="10">
      <calculatedColumnFormula>MIN(Table13[[#This Row],[Cluster1]],Table13[[#This Row],[Cluster2]],Table13[[#This Row],[Cluster3]])</calculatedColumnFormula>
    </tableColumn>
    <tableColumn id="24" xr3:uid="{85490E6C-8417-9147-8754-A6D68EE8FD86}" name="Cluster" dataDxfId="9">
      <calculatedColumnFormula>IF(Table13[[#This Row],[Minimum Disatance]]=Table13[[#This Row],[Cluster2]],"Cluster 2",IF(Table13[[#This Row],[Minimum Disatance]]=Table13[[#This Row],[Cluster1]],"Cluster 1","Cluster 3"))</calculatedColumnFormula>
    </tableColumn>
    <tableColumn id="25" xr3:uid="{97AD5D2E-5186-4944-A47E-EF62591D4BB9}" name="Cluster 1" dataDxfId="8">
      <calculatedColumnFormula>IF(Table13[[#This Row],[Cluster]]=Table13[[#Headers],[Cluster 1]],Table13[[#This Row],[Income-Norm]],NA())</calculatedColumnFormula>
    </tableColumn>
    <tableColumn id="26" xr3:uid="{7A74311E-2AA9-3C4A-9B8E-C0184157D452}" name="Cluster 2" dataDxfId="7">
      <calculatedColumnFormula>IF(Table13[[#This Row],[Cluster]]=Table13[[#Headers],[Cluster 2]],Table13[[#This Row],[Income-Norm]],NA())</calculatedColumnFormula>
    </tableColumn>
    <tableColumn id="27" xr3:uid="{5B22E5DC-6620-7C48-82B0-0EC239217D14}" name="Cluster 3" dataDxfId="6">
      <calculatedColumnFormula>IF(Table13[[#This Row],[Cluster]]=Table13[[#Headers],[Cluster 3]],Table13[[#This Row],[Income-Norm]],NA())</calculatedColumnFormula>
    </tableColumn>
    <tableColumn id="3" xr3:uid="{2F51AE0D-9054-5C44-8BF3-7FAD97E36C08}" name="Income"/>
    <tableColumn id="10" xr3:uid="{4F7BB895-A7BD-BC4F-BDB5-D0D3842F02DF}" name="Low Spender" dataDxfId="5">
      <calculatedColumnFormula>IF(Table13[[#This Row],[Purchasing Behavior]]="Low Spender",1,0)</calculatedColumnFormula>
    </tableColumn>
    <tableColumn id="11" xr3:uid="{12B02150-2656-324E-A759-451BE88FC339}" name="High Spender" dataDxfId="4">
      <calculatedColumnFormula>IF(Table13[[#This Row],[Purchasing Behavior]]="High Spender",1,0)</calculatedColumnFormula>
    </tableColumn>
    <tableColumn id="12" xr3:uid="{35A65606-5E89-DF4D-A529-20B17CD5DF43}" name="Moderate Spender" dataDxfId="3">
      <calculatedColumnFormula>IF(Table13[[#This Row],[Purchasing Behavior]]="Moderate Spender",1,0)</calculatedColumnFormula>
    </tableColumn>
    <tableColumn id="6" xr3:uid="{D11C1985-B745-804D-A059-C092BBD8F755}" name="Purchasing Behavior"/>
    <tableColumn id="14" xr3:uid="{6B570FCD-5235-F144-9B0E-000B69FF43DC}" name="Often Engaged" dataDxfId="2">
      <calculatedColumnFormula>IF(Table13[[#This Row],[Engagement with Promotions]]="Often Engaged",1,0)</calculatedColumnFormula>
    </tableColumn>
    <tableColumn id="15" xr3:uid="{3EB87466-A56F-B140-83E0-0BAFA839F499}" name="Never Engaged" dataDxfId="1">
      <calculatedColumnFormula>IF(Table13[[#This Row],[Engagement with Promotions]]="Never Engaged",1,0)</calculatedColumnFormula>
    </tableColumn>
    <tableColumn id="16" xr3:uid="{62370A6C-723B-A346-A70D-F7DF2B2D67B2}" name="Rarely Engaged" dataDxfId="0">
      <calculatedColumnFormula>IF(Table13[[#This Row],[Engagement with Promotions]]="Rarely Engaged",1,0)</calculatedColumnFormula>
    </tableColumn>
    <tableColumn id="7" xr3:uid="{1564EA34-6EB2-7847-BC82-9BC4DD9AC77D}" name="Engagement with Promo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sqref="A1:G101"/>
    </sheetView>
  </sheetViews>
  <sheetFormatPr baseColWidth="10" defaultColWidth="8.83203125" defaultRowHeight="15" x14ac:dyDescent="0.2"/>
  <cols>
    <col min="1" max="2" width="29.5" customWidth="1"/>
    <col min="3" max="3" width="26.5" customWidth="1"/>
    <col min="4" max="4" width="34" customWidth="1"/>
    <col min="5" max="5" width="35.33203125" customWidth="1"/>
    <col min="6" max="6" width="41.5" customWidth="1"/>
    <col min="8" max="8" width="5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56</v>
      </c>
      <c r="C2">
        <v>59544.58</v>
      </c>
      <c r="D2" t="s">
        <v>7</v>
      </c>
      <c r="E2" t="s">
        <v>9</v>
      </c>
      <c r="F2" t="s">
        <v>13</v>
      </c>
      <c r="G2" t="s">
        <v>16</v>
      </c>
    </row>
    <row r="3" spans="1:7" x14ac:dyDescent="0.2">
      <c r="A3">
        <v>2</v>
      </c>
      <c r="B3">
        <v>46</v>
      </c>
      <c r="C3">
        <v>36399.19</v>
      </c>
      <c r="D3" t="s">
        <v>7</v>
      </c>
      <c r="E3" t="s">
        <v>10</v>
      </c>
      <c r="F3" t="s">
        <v>14</v>
      </c>
      <c r="G3" t="s">
        <v>16</v>
      </c>
    </row>
    <row r="4" spans="1:7" x14ac:dyDescent="0.2">
      <c r="A4">
        <v>3</v>
      </c>
      <c r="B4">
        <v>32</v>
      </c>
      <c r="C4">
        <v>57140.639999999999</v>
      </c>
      <c r="D4" t="s">
        <v>7</v>
      </c>
      <c r="E4" t="s">
        <v>9</v>
      </c>
      <c r="F4" t="s">
        <v>15</v>
      </c>
      <c r="G4" t="s">
        <v>17</v>
      </c>
    </row>
    <row r="5" spans="1:7" x14ac:dyDescent="0.2">
      <c r="A5">
        <v>4</v>
      </c>
      <c r="B5">
        <v>60</v>
      </c>
      <c r="C5">
        <v>69554.92</v>
      </c>
      <c r="D5" t="s">
        <v>8</v>
      </c>
      <c r="E5" t="s">
        <v>10</v>
      </c>
      <c r="F5" t="s">
        <v>13</v>
      </c>
      <c r="G5" t="s">
        <v>18</v>
      </c>
    </row>
    <row r="6" spans="1:7" x14ac:dyDescent="0.2">
      <c r="A6">
        <v>5</v>
      </c>
      <c r="B6">
        <v>25</v>
      </c>
      <c r="C6">
        <v>53173.81</v>
      </c>
      <c r="D6" t="s">
        <v>7</v>
      </c>
      <c r="E6" t="s">
        <v>9</v>
      </c>
      <c r="F6" t="s">
        <v>15</v>
      </c>
      <c r="G6" t="s">
        <v>16</v>
      </c>
    </row>
    <row r="7" spans="1:7" x14ac:dyDescent="0.2">
      <c r="A7">
        <v>6</v>
      </c>
      <c r="B7">
        <v>38</v>
      </c>
      <c r="C7">
        <v>58955.67</v>
      </c>
      <c r="D7" t="s">
        <v>7</v>
      </c>
      <c r="E7" t="s">
        <v>11</v>
      </c>
      <c r="F7" t="s">
        <v>14</v>
      </c>
      <c r="G7" t="s">
        <v>17</v>
      </c>
    </row>
    <row r="8" spans="1:7" x14ac:dyDescent="0.2">
      <c r="A8">
        <v>7</v>
      </c>
      <c r="B8">
        <v>56</v>
      </c>
      <c r="C8">
        <v>36554.97</v>
      </c>
      <c r="D8" t="s">
        <v>8</v>
      </c>
      <c r="E8" t="s">
        <v>9</v>
      </c>
      <c r="F8" t="s">
        <v>15</v>
      </c>
      <c r="G8" t="s">
        <v>18</v>
      </c>
    </row>
    <row r="9" spans="1:7" x14ac:dyDescent="0.2">
      <c r="A9">
        <v>8</v>
      </c>
      <c r="B9">
        <v>36</v>
      </c>
      <c r="C9">
        <v>48320.18</v>
      </c>
      <c r="D9" t="s">
        <v>7</v>
      </c>
      <c r="E9" t="s">
        <v>11</v>
      </c>
      <c r="F9" t="s">
        <v>15</v>
      </c>
      <c r="G9" t="s">
        <v>17</v>
      </c>
    </row>
    <row r="10" spans="1:7" x14ac:dyDescent="0.2">
      <c r="A10">
        <v>9</v>
      </c>
      <c r="B10">
        <v>40</v>
      </c>
      <c r="C10">
        <v>72034.12</v>
      </c>
      <c r="D10" t="s">
        <v>8</v>
      </c>
      <c r="E10" t="s">
        <v>9</v>
      </c>
      <c r="F10" t="s">
        <v>15</v>
      </c>
      <c r="G10" t="s">
        <v>16</v>
      </c>
    </row>
    <row r="11" spans="1:7" x14ac:dyDescent="0.2">
      <c r="A11">
        <v>10</v>
      </c>
      <c r="B11">
        <v>28</v>
      </c>
      <c r="C11">
        <v>33141.519999999997</v>
      </c>
      <c r="D11" t="s">
        <v>7</v>
      </c>
      <c r="E11" t="s">
        <v>9</v>
      </c>
      <c r="F11" t="s">
        <v>15</v>
      </c>
      <c r="G11" t="s">
        <v>16</v>
      </c>
    </row>
    <row r="12" spans="1:7" x14ac:dyDescent="0.2">
      <c r="A12">
        <v>11</v>
      </c>
      <c r="B12">
        <v>28</v>
      </c>
      <c r="C12">
        <v>64250.080000000002</v>
      </c>
      <c r="D12" t="s">
        <v>7</v>
      </c>
      <c r="E12" t="s">
        <v>12</v>
      </c>
      <c r="F12" t="s">
        <v>14</v>
      </c>
      <c r="G12" t="s">
        <v>16</v>
      </c>
    </row>
    <row r="13" spans="1:7" x14ac:dyDescent="0.2">
      <c r="A13">
        <v>12</v>
      </c>
      <c r="B13">
        <v>41</v>
      </c>
      <c r="C13">
        <v>75897.75</v>
      </c>
      <c r="D13" t="s">
        <v>7</v>
      </c>
      <c r="E13" t="s">
        <v>11</v>
      </c>
      <c r="F13" t="s">
        <v>15</v>
      </c>
      <c r="G13" t="s">
        <v>17</v>
      </c>
    </row>
    <row r="14" spans="1:7" x14ac:dyDescent="0.2">
      <c r="A14">
        <v>13</v>
      </c>
      <c r="B14">
        <v>53</v>
      </c>
      <c r="C14">
        <v>56868.28</v>
      </c>
      <c r="D14" t="s">
        <v>8</v>
      </c>
      <c r="E14" t="s">
        <v>12</v>
      </c>
      <c r="F14" t="s">
        <v>15</v>
      </c>
      <c r="G14" t="s">
        <v>17</v>
      </c>
    </row>
    <row r="15" spans="1:7" x14ac:dyDescent="0.2">
      <c r="A15">
        <v>14</v>
      </c>
      <c r="B15">
        <v>57</v>
      </c>
      <c r="C15">
        <v>24735.69</v>
      </c>
      <c r="D15" t="s">
        <v>8</v>
      </c>
      <c r="E15" t="s">
        <v>11</v>
      </c>
      <c r="F15" t="s">
        <v>13</v>
      </c>
      <c r="G15" t="s">
        <v>16</v>
      </c>
    </row>
    <row r="16" spans="1:7" x14ac:dyDescent="0.2">
      <c r="A16">
        <v>15</v>
      </c>
      <c r="B16">
        <v>41</v>
      </c>
      <c r="C16">
        <v>54902.68</v>
      </c>
      <c r="D16" t="s">
        <v>7</v>
      </c>
      <c r="E16" t="s">
        <v>12</v>
      </c>
      <c r="F16" t="s">
        <v>15</v>
      </c>
      <c r="G16" t="s">
        <v>17</v>
      </c>
    </row>
    <row r="17" spans="1:7" x14ac:dyDescent="0.2">
      <c r="A17">
        <v>16</v>
      </c>
      <c r="B17">
        <v>20</v>
      </c>
      <c r="C17">
        <v>48783.22</v>
      </c>
      <c r="D17" t="s">
        <v>8</v>
      </c>
      <c r="E17" t="s">
        <v>10</v>
      </c>
      <c r="F17" t="s">
        <v>13</v>
      </c>
      <c r="G17" t="s">
        <v>16</v>
      </c>
    </row>
    <row r="18" spans="1:7" x14ac:dyDescent="0.2">
      <c r="A18">
        <v>17</v>
      </c>
      <c r="B18">
        <v>39</v>
      </c>
      <c r="C18">
        <v>57016.92</v>
      </c>
      <c r="D18" t="s">
        <v>8</v>
      </c>
      <c r="E18" t="s">
        <v>9</v>
      </c>
      <c r="F18" t="s">
        <v>14</v>
      </c>
      <c r="G18" t="s">
        <v>16</v>
      </c>
    </row>
    <row r="19" spans="1:7" x14ac:dyDescent="0.2">
      <c r="A19">
        <v>18</v>
      </c>
      <c r="B19">
        <v>19</v>
      </c>
      <c r="C19">
        <v>61041.84</v>
      </c>
      <c r="D19" t="s">
        <v>8</v>
      </c>
      <c r="E19" t="s">
        <v>11</v>
      </c>
      <c r="F19" t="s">
        <v>14</v>
      </c>
      <c r="G19" t="s">
        <v>18</v>
      </c>
    </row>
    <row r="20" spans="1:7" x14ac:dyDescent="0.2">
      <c r="A20">
        <v>19</v>
      </c>
      <c r="B20">
        <v>41</v>
      </c>
      <c r="C20">
        <v>38304.47</v>
      </c>
      <c r="D20" t="s">
        <v>8</v>
      </c>
      <c r="E20" t="s">
        <v>11</v>
      </c>
      <c r="F20" t="s">
        <v>14</v>
      </c>
      <c r="G20" t="s">
        <v>17</v>
      </c>
    </row>
    <row r="21" spans="1:7" x14ac:dyDescent="0.2">
      <c r="A21">
        <v>20</v>
      </c>
      <c r="B21">
        <v>61</v>
      </c>
      <c r="C21">
        <v>37341.550000000003</v>
      </c>
      <c r="D21" t="s">
        <v>8</v>
      </c>
      <c r="E21" t="s">
        <v>9</v>
      </c>
      <c r="F21" t="s">
        <v>14</v>
      </c>
      <c r="G21" t="s">
        <v>16</v>
      </c>
    </row>
    <row r="22" spans="1:7" x14ac:dyDescent="0.2">
      <c r="A22">
        <v>21</v>
      </c>
      <c r="B22">
        <v>47</v>
      </c>
      <c r="C22">
        <v>47741.99</v>
      </c>
      <c r="D22" t="s">
        <v>8</v>
      </c>
      <c r="E22" t="s">
        <v>11</v>
      </c>
      <c r="F22" t="s">
        <v>13</v>
      </c>
      <c r="G22" t="s">
        <v>16</v>
      </c>
    </row>
    <row r="23" spans="1:7" x14ac:dyDescent="0.2">
      <c r="A23">
        <v>22</v>
      </c>
      <c r="B23">
        <v>55</v>
      </c>
      <c r="C23">
        <v>35516.629999999997</v>
      </c>
      <c r="D23" t="s">
        <v>7</v>
      </c>
      <c r="E23" t="s">
        <v>11</v>
      </c>
      <c r="F23" t="s">
        <v>15</v>
      </c>
      <c r="G23" t="s">
        <v>17</v>
      </c>
    </row>
    <row r="24" spans="1:7" x14ac:dyDescent="0.2">
      <c r="A24">
        <v>23</v>
      </c>
      <c r="B24">
        <v>19</v>
      </c>
      <c r="C24">
        <v>52257.34</v>
      </c>
      <c r="D24" t="s">
        <v>7</v>
      </c>
      <c r="E24" t="s">
        <v>12</v>
      </c>
      <c r="F24" t="s">
        <v>14</v>
      </c>
      <c r="G24" t="s">
        <v>18</v>
      </c>
    </row>
    <row r="25" spans="1:7" x14ac:dyDescent="0.2">
      <c r="A25">
        <v>24</v>
      </c>
      <c r="B25">
        <v>38</v>
      </c>
      <c r="C25">
        <v>48298.68</v>
      </c>
      <c r="D25" t="s">
        <v>8</v>
      </c>
      <c r="E25" t="s">
        <v>11</v>
      </c>
      <c r="F25" t="s">
        <v>15</v>
      </c>
      <c r="G25" t="s">
        <v>18</v>
      </c>
    </row>
    <row r="26" spans="1:7" x14ac:dyDescent="0.2">
      <c r="A26">
        <v>25</v>
      </c>
      <c r="B26">
        <v>50</v>
      </c>
      <c r="C26">
        <v>89502.92</v>
      </c>
      <c r="D26" t="s">
        <v>7</v>
      </c>
      <c r="E26" t="s">
        <v>10</v>
      </c>
      <c r="F26" t="s">
        <v>13</v>
      </c>
      <c r="G26" t="s">
        <v>16</v>
      </c>
    </row>
    <row r="27" spans="1:7" x14ac:dyDescent="0.2">
      <c r="A27">
        <v>26</v>
      </c>
      <c r="B27">
        <v>29</v>
      </c>
      <c r="C27">
        <v>34623.64</v>
      </c>
      <c r="D27" t="s">
        <v>7</v>
      </c>
      <c r="E27" t="s">
        <v>10</v>
      </c>
      <c r="F27" t="s">
        <v>13</v>
      </c>
      <c r="G27" t="s">
        <v>17</v>
      </c>
    </row>
    <row r="28" spans="1:7" x14ac:dyDescent="0.2">
      <c r="A28">
        <v>27</v>
      </c>
      <c r="B28">
        <v>39</v>
      </c>
      <c r="C28">
        <v>38269.279999999999</v>
      </c>
      <c r="D28" t="s">
        <v>7</v>
      </c>
      <c r="E28" t="s">
        <v>9</v>
      </c>
      <c r="F28" t="s">
        <v>13</v>
      </c>
      <c r="G28" t="s">
        <v>18</v>
      </c>
    </row>
    <row r="29" spans="1:7" x14ac:dyDescent="0.2">
      <c r="A29">
        <v>28</v>
      </c>
      <c r="B29">
        <v>61</v>
      </c>
      <c r="C29">
        <v>56359.15</v>
      </c>
      <c r="D29" t="s">
        <v>7</v>
      </c>
      <c r="E29" t="s">
        <v>11</v>
      </c>
      <c r="F29" t="s">
        <v>14</v>
      </c>
      <c r="G29" t="s">
        <v>17</v>
      </c>
    </row>
    <row r="30" spans="1:7" x14ac:dyDescent="0.2">
      <c r="A30">
        <v>29</v>
      </c>
      <c r="B30">
        <v>42</v>
      </c>
      <c r="C30">
        <v>63090.58</v>
      </c>
      <c r="D30" t="s">
        <v>8</v>
      </c>
      <c r="E30" t="s">
        <v>9</v>
      </c>
      <c r="F30" t="s">
        <v>15</v>
      </c>
      <c r="G30" t="s">
        <v>17</v>
      </c>
    </row>
    <row r="31" spans="1:7" x14ac:dyDescent="0.2">
      <c r="A31">
        <v>30</v>
      </c>
      <c r="B31">
        <v>44</v>
      </c>
      <c r="C31">
        <v>84308.39</v>
      </c>
      <c r="D31" t="s">
        <v>7</v>
      </c>
      <c r="E31" t="s">
        <v>10</v>
      </c>
      <c r="F31" t="s">
        <v>15</v>
      </c>
      <c r="G31" t="s">
        <v>16</v>
      </c>
    </row>
    <row r="32" spans="1:7" x14ac:dyDescent="0.2">
      <c r="A32">
        <v>31</v>
      </c>
      <c r="B32">
        <v>59</v>
      </c>
      <c r="C32">
        <v>74343.81</v>
      </c>
      <c r="D32" t="s">
        <v>7</v>
      </c>
      <c r="E32" t="s">
        <v>11</v>
      </c>
      <c r="F32" t="s">
        <v>15</v>
      </c>
      <c r="G32" t="s">
        <v>18</v>
      </c>
    </row>
    <row r="33" spans="1:7" x14ac:dyDescent="0.2">
      <c r="A33">
        <v>32</v>
      </c>
      <c r="B33">
        <v>45</v>
      </c>
      <c r="C33">
        <v>62356</v>
      </c>
      <c r="D33" t="s">
        <v>8</v>
      </c>
      <c r="E33" t="s">
        <v>11</v>
      </c>
      <c r="F33" t="s">
        <v>13</v>
      </c>
      <c r="G33" t="s">
        <v>16</v>
      </c>
    </row>
    <row r="34" spans="1:7" x14ac:dyDescent="0.2">
      <c r="A34">
        <v>33</v>
      </c>
      <c r="B34">
        <v>33</v>
      </c>
      <c r="C34">
        <v>54395.89</v>
      </c>
      <c r="D34" t="s">
        <v>8</v>
      </c>
      <c r="E34" t="s">
        <v>9</v>
      </c>
      <c r="F34" t="s">
        <v>14</v>
      </c>
      <c r="G34" t="s">
        <v>18</v>
      </c>
    </row>
    <row r="35" spans="1:7" x14ac:dyDescent="0.2">
      <c r="A35">
        <v>34</v>
      </c>
      <c r="B35">
        <v>32</v>
      </c>
      <c r="C35">
        <v>63449.46</v>
      </c>
      <c r="D35" t="s">
        <v>7</v>
      </c>
      <c r="E35" t="s">
        <v>10</v>
      </c>
      <c r="F35" t="s">
        <v>13</v>
      </c>
      <c r="G35" t="s">
        <v>18</v>
      </c>
    </row>
    <row r="36" spans="1:7" x14ac:dyDescent="0.2">
      <c r="A36">
        <v>35</v>
      </c>
      <c r="B36">
        <v>64</v>
      </c>
      <c r="C36">
        <v>40845.17</v>
      </c>
      <c r="D36" t="s">
        <v>7</v>
      </c>
      <c r="E36" t="s">
        <v>11</v>
      </c>
      <c r="F36" t="s">
        <v>13</v>
      </c>
      <c r="G36" t="s">
        <v>18</v>
      </c>
    </row>
    <row r="37" spans="1:7" x14ac:dyDescent="0.2">
      <c r="A37">
        <v>36</v>
      </c>
      <c r="B37">
        <v>61</v>
      </c>
      <c r="C37">
        <v>45257.51</v>
      </c>
      <c r="D37" t="s">
        <v>7</v>
      </c>
      <c r="E37" t="s">
        <v>9</v>
      </c>
      <c r="F37" t="s">
        <v>15</v>
      </c>
      <c r="G37" t="s">
        <v>18</v>
      </c>
    </row>
    <row r="38" spans="1:7" x14ac:dyDescent="0.2">
      <c r="A38">
        <v>37</v>
      </c>
      <c r="B38">
        <v>20</v>
      </c>
      <c r="C38">
        <v>27763.64</v>
      </c>
      <c r="D38" t="s">
        <v>7</v>
      </c>
      <c r="E38" t="s">
        <v>10</v>
      </c>
      <c r="F38" t="s">
        <v>13</v>
      </c>
      <c r="G38" t="s">
        <v>18</v>
      </c>
    </row>
    <row r="39" spans="1:7" x14ac:dyDescent="0.2">
      <c r="A39">
        <v>38</v>
      </c>
      <c r="B39">
        <v>54</v>
      </c>
      <c r="C39">
        <v>46567.29</v>
      </c>
      <c r="D39" t="s">
        <v>7</v>
      </c>
      <c r="E39" t="s">
        <v>9</v>
      </c>
      <c r="F39" t="s">
        <v>15</v>
      </c>
      <c r="G39" t="s">
        <v>17</v>
      </c>
    </row>
    <row r="40" spans="1:7" x14ac:dyDescent="0.2">
      <c r="A40">
        <v>39</v>
      </c>
      <c r="B40">
        <v>24</v>
      </c>
      <c r="C40">
        <v>64439.62</v>
      </c>
      <c r="D40" t="s">
        <v>7</v>
      </c>
      <c r="E40" t="s">
        <v>12</v>
      </c>
      <c r="F40" t="s">
        <v>14</v>
      </c>
      <c r="G40" t="s">
        <v>16</v>
      </c>
    </row>
    <row r="41" spans="1:7" x14ac:dyDescent="0.2">
      <c r="A41">
        <v>40</v>
      </c>
      <c r="B41">
        <v>38</v>
      </c>
      <c r="C41">
        <v>46854.61</v>
      </c>
      <c r="D41" t="s">
        <v>8</v>
      </c>
      <c r="E41" t="s">
        <v>11</v>
      </c>
      <c r="F41" t="s">
        <v>15</v>
      </c>
      <c r="G41" t="s">
        <v>17</v>
      </c>
    </row>
    <row r="42" spans="1:7" x14ac:dyDescent="0.2">
      <c r="A42">
        <v>41</v>
      </c>
      <c r="B42">
        <v>26</v>
      </c>
      <c r="C42">
        <v>38389.360000000001</v>
      </c>
      <c r="D42" t="s">
        <v>7</v>
      </c>
      <c r="E42" t="s">
        <v>12</v>
      </c>
      <c r="F42" t="s">
        <v>14</v>
      </c>
      <c r="G42" t="s">
        <v>18</v>
      </c>
    </row>
    <row r="43" spans="1:7" x14ac:dyDescent="0.2">
      <c r="A43">
        <v>42</v>
      </c>
      <c r="B43">
        <v>56</v>
      </c>
      <c r="C43">
        <v>44603.33</v>
      </c>
      <c r="D43" t="s">
        <v>7</v>
      </c>
      <c r="E43" t="s">
        <v>10</v>
      </c>
      <c r="F43" t="s">
        <v>15</v>
      </c>
      <c r="G43" t="s">
        <v>16</v>
      </c>
    </row>
    <row r="44" spans="1:7" x14ac:dyDescent="0.2">
      <c r="A44">
        <v>43</v>
      </c>
      <c r="B44">
        <v>35</v>
      </c>
      <c r="C44">
        <v>60861.25</v>
      </c>
      <c r="D44" t="s">
        <v>8</v>
      </c>
      <c r="E44" t="s">
        <v>12</v>
      </c>
      <c r="F44" t="s">
        <v>13</v>
      </c>
      <c r="G44" t="s">
        <v>18</v>
      </c>
    </row>
    <row r="45" spans="1:7" x14ac:dyDescent="0.2">
      <c r="A45">
        <v>44</v>
      </c>
      <c r="B45">
        <v>21</v>
      </c>
      <c r="C45">
        <v>46163.53</v>
      </c>
      <c r="D45" t="s">
        <v>8</v>
      </c>
      <c r="E45" t="s">
        <v>12</v>
      </c>
      <c r="F45" t="s">
        <v>13</v>
      </c>
      <c r="G45" t="s">
        <v>16</v>
      </c>
    </row>
    <row r="46" spans="1:7" x14ac:dyDescent="0.2">
      <c r="A46">
        <v>45</v>
      </c>
      <c r="B46">
        <v>42</v>
      </c>
      <c r="C46">
        <v>62748.82</v>
      </c>
      <c r="D46" t="s">
        <v>8</v>
      </c>
      <c r="E46" t="s">
        <v>10</v>
      </c>
      <c r="F46" t="s">
        <v>14</v>
      </c>
      <c r="G46" t="s">
        <v>17</v>
      </c>
    </row>
    <row r="47" spans="1:7" x14ac:dyDescent="0.2">
      <c r="A47">
        <v>46</v>
      </c>
      <c r="B47">
        <v>31</v>
      </c>
      <c r="C47">
        <v>30330.14</v>
      </c>
      <c r="D47" t="s">
        <v>8</v>
      </c>
      <c r="E47" t="s">
        <v>9</v>
      </c>
      <c r="F47" t="s">
        <v>14</v>
      </c>
      <c r="G47" t="s">
        <v>16</v>
      </c>
    </row>
    <row r="48" spans="1:7" x14ac:dyDescent="0.2">
      <c r="A48">
        <v>47</v>
      </c>
      <c r="B48">
        <v>26</v>
      </c>
      <c r="C48">
        <v>36945.43</v>
      </c>
      <c r="D48" t="s">
        <v>7</v>
      </c>
      <c r="E48" t="s">
        <v>12</v>
      </c>
      <c r="F48" t="s">
        <v>14</v>
      </c>
      <c r="G48" t="s">
        <v>16</v>
      </c>
    </row>
    <row r="49" spans="1:7" x14ac:dyDescent="0.2">
      <c r="A49">
        <v>48</v>
      </c>
      <c r="B49">
        <v>43</v>
      </c>
      <c r="C49">
        <v>42400.35</v>
      </c>
      <c r="D49" t="s">
        <v>7</v>
      </c>
      <c r="E49" t="s">
        <v>9</v>
      </c>
      <c r="F49" t="s">
        <v>15</v>
      </c>
      <c r="G49" t="s">
        <v>16</v>
      </c>
    </row>
    <row r="50" spans="1:7" x14ac:dyDescent="0.2">
      <c r="A50">
        <v>49</v>
      </c>
      <c r="B50">
        <v>19</v>
      </c>
      <c r="C50">
        <v>30350.74</v>
      </c>
      <c r="D50" t="s">
        <v>7</v>
      </c>
      <c r="E50" t="s">
        <v>12</v>
      </c>
      <c r="F50" t="s">
        <v>15</v>
      </c>
      <c r="G50" t="s">
        <v>16</v>
      </c>
    </row>
    <row r="51" spans="1:7" x14ac:dyDescent="0.2">
      <c r="A51">
        <v>50</v>
      </c>
      <c r="B51">
        <v>37</v>
      </c>
      <c r="C51">
        <v>94154.95</v>
      </c>
      <c r="D51" t="s">
        <v>7</v>
      </c>
      <c r="E51" t="s">
        <v>9</v>
      </c>
      <c r="F51" t="s">
        <v>14</v>
      </c>
      <c r="G51" t="s">
        <v>16</v>
      </c>
    </row>
    <row r="52" spans="1:7" x14ac:dyDescent="0.2">
      <c r="A52">
        <v>51</v>
      </c>
      <c r="B52">
        <v>45</v>
      </c>
      <c r="C52">
        <v>33556.01</v>
      </c>
      <c r="D52" t="s">
        <v>7</v>
      </c>
      <c r="E52" t="s">
        <v>10</v>
      </c>
      <c r="F52" t="s">
        <v>13</v>
      </c>
      <c r="G52" t="s">
        <v>18</v>
      </c>
    </row>
    <row r="53" spans="1:7" x14ac:dyDescent="0.2">
      <c r="A53">
        <v>52</v>
      </c>
      <c r="B53">
        <v>64</v>
      </c>
      <c r="C53">
        <v>63723.26</v>
      </c>
      <c r="D53" t="s">
        <v>7</v>
      </c>
      <c r="E53" t="s">
        <v>12</v>
      </c>
      <c r="F53" t="s">
        <v>15</v>
      </c>
      <c r="G53" t="s">
        <v>16</v>
      </c>
    </row>
    <row r="54" spans="1:7" x14ac:dyDescent="0.2">
      <c r="A54">
        <v>53</v>
      </c>
      <c r="B54">
        <v>24</v>
      </c>
      <c r="C54">
        <v>40009.089999999997</v>
      </c>
      <c r="D54" t="s">
        <v>8</v>
      </c>
      <c r="E54" t="s">
        <v>10</v>
      </c>
      <c r="F54" t="s">
        <v>15</v>
      </c>
      <c r="G54" t="s">
        <v>16</v>
      </c>
    </row>
    <row r="55" spans="1:7" x14ac:dyDescent="0.2">
      <c r="A55">
        <v>54</v>
      </c>
      <c r="B55">
        <v>61</v>
      </c>
      <c r="C55">
        <v>42293.19</v>
      </c>
      <c r="D55" t="s">
        <v>7</v>
      </c>
      <c r="E55" t="s">
        <v>12</v>
      </c>
      <c r="F55" t="s">
        <v>15</v>
      </c>
      <c r="G55" t="s">
        <v>17</v>
      </c>
    </row>
    <row r="56" spans="1:7" x14ac:dyDescent="0.2">
      <c r="A56">
        <v>55</v>
      </c>
      <c r="B56">
        <v>25</v>
      </c>
      <c r="C56">
        <v>54519.839999999997</v>
      </c>
      <c r="D56" t="s">
        <v>8</v>
      </c>
      <c r="E56" t="s">
        <v>10</v>
      </c>
      <c r="F56" t="s">
        <v>14</v>
      </c>
      <c r="G56" t="s">
        <v>16</v>
      </c>
    </row>
    <row r="57" spans="1:7" x14ac:dyDescent="0.2">
      <c r="A57">
        <v>56</v>
      </c>
      <c r="B57">
        <v>64</v>
      </c>
      <c r="C57">
        <v>28122.25</v>
      </c>
      <c r="D57" t="s">
        <v>8</v>
      </c>
      <c r="E57" t="s">
        <v>10</v>
      </c>
      <c r="F57" t="s">
        <v>14</v>
      </c>
      <c r="G57" t="s">
        <v>17</v>
      </c>
    </row>
    <row r="58" spans="1:7" x14ac:dyDescent="0.2">
      <c r="A58">
        <v>57</v>
      </c>
      <c r="B58">
        <v>52</v>
      </c>
      <c r="C58">
        <v>40058.93</v>
      </c>
      <c r="D58" t="s">
        <v>7</v>
      </c>
      <c r="E58" t="s">
        <v>12</v>
      </c>
      <c r="F58" t="s">
        <v>14</v>
      </c>
      <c r="G58" t="s">
        <v>18</v>
      </c>
    </row>
    <row r="59" spans="1:7" x14ac:dyDescent="0.2">
      <c r="A59">
        <v>58</v>
      </c>
      <c r="B59">
        <v>31</v>
      </c>
      <c r="C59">
        <v>47802.91</v>
      </c>
      <c r="D59" t="s">
        <v>8</v>
      </c>
      <c r="E59" t="s">
        <v>12</v>
      </c>
      <c r="F59" t="s">
        <v>14</v>
      </c>
      <c r="G59" t="s">
        <v>16</v>
      </c>
    </row>
    <row r="60" spans="1:7" x14ac:dyDescent="0.2">
      <c r="A60">
        <v>59</v>
      </c>
      <c r="B60">
        <v>34</v>
      </c>
      <c r="C60">
        <v>37309.74</v>
      </c>
      <c r="D60" t="s">
        <v>7</v>
      </c>
      <c r="E60" t="s">
        <v>12</v>
      </c>
      <c r="F60" t="s">
        <v>14</v>
      </c>
      <c r="G60" t="s">
        <v>17</v>
      </c>
    </row>
    <row r="61" spans="1:7" x14ac:dyDescent="0.2">
      <c r="A61">
        <v>60</v>
      </c>
      <c r="B61">
        <v>53</v>
      </c>
      <c r="C61">
        <v>37662.660000000003</v>
      </c>
      <c r="D61" t="s">
        <v>8</v>
      </c>
      <c r="E61" t="s">
        <v>11</v>
      </c>
      <c r="F61" t="s">
        <v>13</v>
      </c>
      <c r="G61" t="s">
        <v>17</v>
      </c>
    </row>
    <row r="62" spans="1:7" x14ac:dyDescent="0.2">
      <c r="A62">
        <v>61</v>
      </c>
      <c r="B62">
        <v>57</v>
      </c>
      <c r="C62">
        <v>66300.91</v>
      </c>
      <c r="D62" t="s">
        <v>7</v>
      </c>
      <c r="E62" t="s">
        <v>9</v>
      </c>
      <c r="F62" t="s">
        <v>13</v>
      </c>
      <c r="G62" t="s">
        <v>18</v>
      </c>
    </row>
    <row r="63" spans="1:7" x14ac:dyDescent="0.2">
      <c r="A63">
        <v>62</v>
      </c>
      <c r="B63">
        <v>21</v>
      </c>
      <c r="C63">
        <v>65074.8</v>
      </c>
      <c r="D63" t="s">
        <v>8</v>
      </c>
      <c r="E63" t="s">
        <v>11</v>
      </c>
      <c r="F63" t="s">
        <v>14</v>
      </c>
      <c r="G63" t="s">
        <v>16</v>
      </c>
    </row>
    <row r="64" spans="1:7" x14ac:dyDescent="0.2">
      <c r="A64">
        <v>63</v>
      </c>
      <c r="B64">
        <v>19</v>
      </c>
      <c r="C64">
        <v>43373.51</v>
      </c>
      <c r="D64" t="s">
        <v>7</v>
      </c>
      <c r="E64" t="s">
        <v>11</v>
      </c>
      <c r="F64" t="s">
        <v>15</v>
      </c>
      <c r="G64" t="s">
        <v>16</v>
      </c>
    </row>
    <row r="65" spans="1:7" x14ac:dyDescent="0.2">
      <c r="A65">
        <v>64</v>
      </c>
      <c r="B65">
        <v>23</v>
      </c>
      <c r="C65">
        <v>48737.52</v>
      </c>
      <c r="D65" t="s">
        <v>7</v>
      </c>
      <c r="E65" t="s">
        <v>10</v>
      </c>
      <c r="F65" t="s">
        <v>14</v>
      </c>
      <c r="G65" t="s">
        <v>17</v>
      </c>
    </row>
    <row r="66" spans="1:7" x14ac:dyDescent="0.2">
      <c r="A66">
        <v>65</v>
      </c>
      <c r="B66">
        <v>59</v>
      </c>
      <c r="C66">
        <v>68555.240000000005</v>
      </c>
      <c r="D66" t="s">
        <v>7</v>
      </c>
      <c r="E66" t="s">
        <v>12</v>
      </c>
      <c r="F66" t="s">
        <v>13</v>
      </c>
      <c r="G66" t="s">
        <v>16</v>
      </c>
    </row>
    <row r="67" spans="1:7" x14ac:dyDescent="0.2">
      <c r="A67">
        <v>66</v>
      </c>
      <c r="B67">
        <v>21</v>
      </c>
      <c r="C67">
        <v>28602.82</v>
      </c>
      <c r="D67" t="s">
        <v>7</v>
      </c>
      <c r="E67" t="s">
        <v>9</v>
      </c>
      <c r="F67" t="s">
        <v>13</v>
      </c>
      <c r="G67" t="s">
        <v>17</v>
      </c>
    </row>
    <row r="68" spans="1:7" x14ac:dyDescent="0.2">
      <c r="A68">
        <v>67</v>
      </c>
      <c r="B68">
        <v>46</v>
      </c>
      <c r="C68">
        <v>55070.34</v>
      </c>
      <c r="D68" t="s">
        <v>7</v>
      </c>
      <c r="E68" t="s">
        <v>10</v>
      </c>
      <c r="F68" t="s">
        <v>15</v>
      </c>
      <c r="G68" t="s">
        <v>16</v>
      </c>
    </row>
    <row r="69" spans="1:7" x14ac:dyDescent="0.2">
      <c r="A69">
        <v>68</v>
      </c>
      <c r="B69">
        <v>35</v>
      </c>
      <c r="C69">
        <v>79618.570000000007</v>
      </c>
      <c r="D69" t="s">
        <v>8</v>
      </c>
      <c r="E69" t="s">
        <v>11</v>
      </c>
      <c r="F69" t="s">
        <v>13</v>
      </c>
      <c r="G69" t="s">
        <v>17</v>
      </c>
    </row>
    <row r="70" spans="1:7" x14ac:dyDescent="0.2">
      <c r="A70">
        <v>69</v>
      </c>
      <c r="B70">
        <v>43</v>
      </c>
      <c r="C70">
        <v>79475.520000000004</v>
      </c>
      <c r="D70" t="s">
        <v>8</v>
      </c>
      <c r="E70" t="s">
        <v>12</v>
      </c>
      <c r="F70" t="s">
        <v>14</v>
      </c>
      <c r="G70" t="s">
        <v>16</v>
      </c>
    </row>
    <row r="71" spans="1:7" x14ac:dyDescent="0.2">
      <c r="A71">
        <v>70</v>
      </c>
      <c r="B71">
        <v>61</v>
      </c>
      <c r="C71">
        <v>20901.330000000002</v>
      </c>
      <c r="D71" t="s">
        <v>8</v>
      </c>
      <c r="E71" t="s">
        <v>10</v>
      </c>
      <c r="F71" t="s">
        <v>15</v>
      </c>
      <c r="G71" t="s">
        <v>18</v>
      </c>
    </row>
    <row r="72" spans="1:7" x14ac:dyDescent="0.2">
      <c r="A72">
        <v>71</v>
      </c>
      <c r="B72">
        <v>51</v>
      </c>
      <c r="C72">
        <v>38560.6</v>
      </c>
      <c r="D72" t="s">
        <v>7</v>
      </c>
      <c r="E72" t="s">
        <v>12</v>
      </c>
      <c r="F72" t="s">
        <v>14</v>
      </c>
      <c r="G72" t="s">
        <v>16</v>
      </c>
    </row>
    <row r="73" spans="1:7" x14ac:dyDescent="0.2">
      <c r="A73">
        <v>72</v>
      </c>
      <c r="B73">
        <v>27</v>
      </c>
      <c r="C73">
        <v>52529.89</v>
      </c>
      <c r="D73" t="s">
        <v>8</v>
      </c>
      <c r="E73" t="s">
        <v>10</v>
      </c>
      <c r="F73" t="s">
        <v>14</v>
      </c>
      <c r="G73" t="s">
        <v>16</v>
      </c>
    </row>
    <row r="74" spans="1:7" x14ac:dyDescent="0.2">
      <c r="A74">
        <v>73</v>
      </c>
      <c r="B74">
        <v>53</v>
      </c>
      <c r="C74">
        <v>30171.85</v>
      </c>
      <c r="D74" t="s">
        <v>7</v>
      </c>
      <c r="E74" t="s">
        <v>12</v>
      </c>
      <c r="F74" t="s">
        <v>15</v>
      </c>
      <c r="G74" t="s">
        <v>18</v>
      </c>
    </row>
    <row r="75" spans="1:7" x14ac:dyDescent="0.2">
      <c r="A75">
        <v>74</v>
      </c>
      <c r="B75">
        <v>31</v>
      </c>
      <c r="C75">
        <v>39976.300000000003</v>
      </c>
      <c r="D75" t="s">
        <v>7</v>
      </c>
      <c r="E75" t="s">
        <v>11</v>
      </c>
      <c r="F75" t="s">
        <v>14</v>
      </c>
      <c r="G75" t="s">
        <v>16</v>
      </c>
    </row>
    <row r="76" spans="1:7" x14ac:dyDescent="0.2">
      <c r="A76">
        <v>75</v>
      </c>
      <c r="B76">
        <v>48</v>
      </c>
      <c r="C76">
        <v>47940.63</v>
      </c>
      <c r="D76" t="s">
        <v>8</v>
      </c>
      <c r="E76" t="s">
        <v>9</v>
      </c>
      <c r="F76" t="s">
        <v>13</v>
      </c>
      <c r="G76" t="s">
        <v>18</v>
      </c>
    </row>
    <row r="77" spans="1:7" x14ac:dyDescent="0.2">
      <c r="A77">
        <v>76</v>
      </c>
      <c r="B77">
        <v>32</v>
      </c>
      <c r="C77">
        <v>71019.820000000007</v>
      </c>
      <c r="D77" t="s">
        <v>8</v>
      </c>
      <c r="E77" t="s">
        <v>11</v>
      </c>
      <c r="F77" t="s">
        <v>14</v>
      </c>
      <c r="G77" t="s">
        <v>16</v>
      </c>
    </row>
    <row r="78" spans="1:7" x14ac:dyDescent="0.2">
      <c r="A78">
        <v>77</v>
      </c>
      <c r="B78">
        <v>25</v>
      </c>
      <c r="C78">
        <v>49318.96</v>
      </c>
      <c r="D78" t="s">
        <v>7</v>
      </c>
      <c r="E78" t="s">
        <v>9</v>
      </c>
      <c r="F78" t="s">
        <v>15</v>
      </c>
      <c r="G78" t="s">
        <v>17</v>
      </c>
    </row>
    <row r="79" spans="1:7" x14ac:dyDescent="0.2">
      <c r="A79">
        <v>78</v>
      </c>
      <c r="B79">
        <v>31</v>
      </c>
      <c r="C79">
        <v>53254.05</v>
      </c>
      <c r="D79" t="s">
        <v>8</v>
      </c>
      <c r="E79" t="s">
        <v>12</v>
      </c>
      <c r="F79" t="s">
        <v>15</v>
      </c>
      <c r="G79" t="s">
        <v>17</v>
      </c>
    </row>
    <row r="80" spans="1:7" x14ac:dyDescent="0.2">
      <c r="A80">
        <v>79</v>
      </c>
      <c r="B80">
        <v>40</v>
      </c>
      <c r="C80">
        <v>57686.36</v>
      </c>
      <c r="D80" t="s">
        <v>7</v>
      </c>
      <c r="E80" t="s">
        <v>10</v>
      </c>
      <c r="F80" t="s">
        <v>15</v>
      </c>
      <c r="G80" t="s">
        <v>16</v>
      </c>
    </row>
    <row r="81" spans="1:7" x14ac:dyDescent="0.2">
      <c r="A81">
        <v>80</v>
      </c>
      <c r="B81">
        <v>57</v>
      </c>
      <c r="C81">
        <v>58152.33</v>
      </c>
      <c r="D81" t="s">
        <v>7</v>
      </c>
      <c r="E81" t="s">
        <v>11</v>
      </c>
      <c r="F81" t="s">
        <v>14</v>
      </c>
      <c r="G81" t="s">
        <v>16</v>
      </c>
    </row>
    <row r="82" spans="1:7" x14ac:dyDescent="0.2">
      <c r="A82">
        <v>81</v>
      </c>
      <c r="B82">
        <v>38</v>
      </c>
      <c r="C82">
        <v>50421.49</v>
      </c>
      <c r="D82" t="s">
        <v>7</v>
      </c>
      <c r="E82" t="s">
        <v>9</v>
      </c>
      <c r="F82" t="s">
        <v>15</v>
      </c>
      <c r="G82" t="s">
        <v>16</v>
      </c>
    </row>
    <row r="83" spans="1:7" x14ac:dyDescent="0.2">
      <c r="A83">
        <v>82</v>
      </c>
      <c r="B83">
        <v>33</v>
      </c>
      <c r="C83">
        <v>32043.69</v>
      </c>
      <c r="D83" t="s">
        <v>7</v>
      </c>
      <c r="E83" t="s">
        <v>11</v>
      </c>
      <c r="F83" t="s">
        <v>15</v>
      </c>
      <c r="G83" t="s">
        <v>17</v>
      </c>
    </row>
    <row r="84" spans="1:7" x14ac:dyDescent="0.2">
      <c r="A84">
        <v>83</v>
      </c>
      <c r="B84">
        <v>62</v>
      </c>
      <c r="C84">
        <v>61845.09</v>
      </c>
      <c r="D84" t="s">
        <v>7</v>
      </c>
      <c r="E84" t="s">
        <v>9</v>
      </c>
      <c r="F84" t="s">
        <v>14</v>
      </c>
      <c r="G84" t="s">
        <v>16</v>
      </c>
    </row>
    <row r="85" spans="1:7" x14ac:dyDescent="0.2">
      <c r="A85">
        <v>84</v>
      </c>
      <c r="B85">
        <v>35</v>
      </c>
      <c r="C85">
        <v>56472.34</v>
      </c>
      <c r="D85" t="s">
        <v>8</v>
      </c>
      <c r="E85" t="s">
        <v>11</v>
      </c>
      <c r="F85" t="s">
        <v>13</v>
      </c>
      <c r="G85" t="s">
        <v>17</v>
      </c>
    </row>
    <row r="86" spans="1:7" x14ac:dyDescent="0.2">
      <c r="A86">
        <v>85</v>
      </c>
      <c r="B86">
        <v>64</v>
      </c>
      <c r="C86">
        <v>33548.720000000001</v>
      </c>
      <c r="D86" t="s">
        <v>8</v>
      </c>
      <c r="E86" t="s">
        <v>9</v>
      </c>
      <c r="F86" t="s">
        <v>14</v>
      </c>
      <c r="G86" t="s">
        <v>18</v>
      </c>
    </row>
    <row r="87" spans="1:7" x14ac:dyDescent="0.2">
      <c r="A87">
        <v>86</v>
      </c>
      <c r="B87">
        <v>41</v>
      </c>
      <c r="C87">
        <v>39765.480000000003</v>
      </c>
      <c r="D87" t="s">
        <v>7</v>
      </c>
      <c r="E87" t="s">
        <v>9</v>
      </c>
      <c r="F87" t="s">
        <v>15</v>
      </c>
      <c r="G87" t="s">
        <v>17</v>
      </c>
    </row>
    <row r="88" spans="1:7" x14ac:dyDescent="0.2">
      <c r="A88">
        <v>87</v>
      </c>
      <c r="B88">
        <v>43</v>
      </c>
      <c r="C88">
        <v>63312.67</v>
      </c>
      <c r="D88" t="s">
        <v>7</v>
      </c>
      <c r="E88" t="s">
        <v>12</v>
      </c>
      <c r="F88" t="s">
        <v>15</v>
      </c>
      <c r="G88" t="s">
        <v>17</v>
      </c>
    </row>
    <row r="89" spans="1:7" x14ac:dyDescent="0.2">
      <c r="A89">
        <v>88</v>
      </c>
      <c r="B89">
        <v>42</v>
      </c>
      <c r="C89">
        <v>59082.25</v>
      </c>
      <c r="D89" t="s">
        <v>8</v>
      </c>
      <c r="E89" t="s">
        <v>9</v>
      </c>
      <c r="F89" t="s">
        <v>14</v>
      </c>
      <c r="G89" t="s">
        <v>18</v>
      </c>
    </row>
    <row r="90" spans="1:7" x14ac:dyDescent="0.2">
      <c r="A90">
        <v>89</v>
      </c>
      <c r="B90">
        <v>62</v>
      </c>
      <c r="C90">
        <v>39195.53</v>
      </c>
      <c r="D90" t="s">
        <v>8</v>
      </c>
      <c r="E90" t="s">
        <v>12</v>
      </c>
      <c r="F90" t="s">
        <v>13</v>
      </c>
      <c r="G90" t="s">
        <v>17</v>
      </c>
    </row>
    <row r="91" spans="1:7" x14ac:dyDescent="0.2">
      <c r="A91">
        <v>90</v>
      </c>
      <c r="B91">
        <v>58</v>
      </c>
      <c r="C91">
        <v>45950.99</v>
      </c>
      <c r="D91" t="s">
        <v>7</v>
      </c>
      <c r="E91" t="s">
        <v>9</v>
      </c>
      <c r="F91" t="s">
        <v>15</v>
      </c>
      <c r="G91" t="s">
        <v>16</v>
      </c>
    </row>
    <row r="92" spans="1:7" x14ac:dyDescent="0.2">
      <c r="A92">
        <v>91</v>
      </c>
      <c r="B92">
        <v>46</v>
      </c>
      <c r="C92">
        <v>47848.07</v>
      </c>
      <c r="D92" t="s">
        <v>8</v>
      </c>
      <c r="E92" t="s">
        <v>10</v>
      </c>
      <c r="F92" t="s">
        <v>15</v>
      </c>
      <c r="G92" t="s">
        <v>16</v>
      </c>
    </row>
    <row r="93" spans="1:7" x14ac:dyDescent="0.2">
      <c r="A93">
        <v>92</v>
      </c>
      <c r="B93">
        <v>32</v>
      </c>
      <c r="C93">
        <v>59255.06</v>
      </c>
      <c r="D93" t="s">
        <v>7</v>
      </c>
      <c r="E93" t="s">
        <v>10</v>
      </c>
      <c r="F93" t="s">
        <v>15</v>
      </c>
      <c r="G93" t="s">
        <v>17</v>
      </c>
    </row>
    <row r="94" spans="1:7" x14ac:dyDescent="0.2">
      <c r="A94">
        <v>93</v>
      </c>
      <c r="B94">
        <v>62</v>
      </c>
      <c r="C94">
        <v>68734.11</v>
      </c>
      <c r="D94" t="s">
        <v>8</v>
      </c>
      <c r="E94" t="s">
        <v>10</v>
      </c>
      <c r="F94" t="s">
        <v>14</v>
      </c>
      <c r="G94" t="s">
        <v>16</v>
      </c>
    </row>
    <row r="95" spans="1:7" x14ac:dyDescent="0.2">
      <c r="A95">
        <v>94</v>
      </c>
      <c r="B95">
        <v>18</v>
      </c>
      <c r="C95">
        <v>50984.74</v>
      </c>
      <c r="D95" t="s">
        <v>7</v>
      </c>
      <c r="E95" t="s">
        <v>9</v>
      </c>
      <c r="F95" t="s">
        <v>15</v>
      </c>
      <c r="G95" t="s">
        <v>17</v>
      </c>
    </row>
    <row r="96" spans="1:7" x14ac:dyDescent="0.2">
      <c r="A96">
        <v>95</v>
      </c>
      <c r="B96">
        <v>42</v>
      </c>
      <c r="C96">
        <v>67538.11</v>
      </c>
      <c r="D96" t="s">
        <v>8</v>
      </c>
      <c r="E96" t="s">
        <v>12</v>
      </c>
      <c r="F96" t="s">
        <v>13</v>
      </c>
      <c r="G96" t="s">
        <v>16</v>
      </c>
    </row>
    <row r="97" spans="1:7" x14ac:dyDescent="0.2">
      <c r="A97">
        <v>96</v>
      </c>
      <c r="B97">
        <v>24</v>
      </c>
      <c r="C97">
        <v>63099.75</v>
      </c>
      <c r="D97" t="s">
        <v>7</v>
      </c>
      <c r="E97" t="s">
        <v>12</v>
      </c>
      <c r="F97" t="s">
        <v>15</v>
      </c>
      <c r="G97" t="s">
        <v>16</v>
      </c>
    </row>
    <row r="98" spans="1:7" x14ac:dyDescent="0.2">
      <c r="A98">
        <v>97</v>
      </c>
      <c r="B98">
        <v>26</v>
      </c>
      <c r="C98">
        <v>53084.75</v>
      </c>
      <c r="D98" t="s">
        <v>8</v>
      </c>
      <c r="E98" t="s">
        <v>9</v>
      </c>
      <c r="F98" t="s">
        <v>15</v>
      </c>
      <c r="G98" t="s">
        <v>17</v>
      </c>
    </row>
    <row r="99" spans="1:7" x14ac:dyDescent="0.2">
      <c r="A99">
        <v>98</v>
      </c>
      <c r="B99">
        <v>41</v>
      </c>
      <c r="C99">
        <v>28347.75</v>
      </c>
      <c r="D99" t="s">
        <v>8</v>
      </c>
      <c r="E99" t="s">
        <v>10</v>
      </c>
      <c r="F99" t="s">
        <v>13</v>
      </c>
      <c r="G99" t="s">
        <v>16</v>
      </c>
    </row>
    <row r="100" spans="1:7" x14ac:dyDescent="0.2">
      <c r="A100">
        <v>99</v>
      </c>
      <c r="B100">
        <v>18</v>
      </c>
      <c r="C100">
        <v>34584.339999999997</v>
      </c>
      <c r="D100" t="s">
        <v>7</v>
      </c>
      <c r="E100" t="s">
        <v>10</v>
      </c>
      <c r="F100" t="s">
        <v>15</v>
      </c>
      <c r="G100" t="s">
        <v>17</v>
      </c>
    </row>
    <row r="101" spans="1:7" x14ac:dyDescent="0.2">
      <c r="A101">
        <v>100</v>
      </c>
      <c r="B101">
        <v>61</v>
      </c>
      <c r="C101">
        <v>61118.61</v>
      </c>
      <c r="D101" t="s">
        <v>8</v>
      </c>
      <c r="E101" t="s">
        <v>12</v>
      </c>
      <c r="F101" t="s">
        <v>14</v>
      </c>
      <c r="G10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C965-FBCE-964E-8BF3-6D2C7809D15C}">
  <dimension ref="A1:G101"/>
  <sheetViews>
    <sheetView topLeftCell="F2" workbookViewId="0">
      <selection activeCell="I26" sqref="I26"/>
    </sheetView>
  </sheetViews>
  <sheetFormatPr baseColWidth="10" defaultRowHeight="15" x14ac:dyDescent="0.2"/>
  <cols>
    <col min="1" max="1" width="21.33203125" customWidth="1"/>
    <col min="2" max="2" width="16.5" customWidth="1"/>
    <col min="3" max="3" width="14" customWidth="1"/>
    <col min="4" max="4" width="14.6640625" customWidth="1"/>
    <col min="5" max="5" width="12.83203125" customWidth="1"/>
    <col min="6" max="6" width="24.1640625" customWidth="1"/>
    <col min="7" max="7" width="26.16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>
        <v>1</v>
      </c>
      <c r="B2">
        <v>56</v>
      </c>
      <c r="C2">
        <v>59544.58</v>
      </c>
      <c r="D2" t="s">
        <v>7</v>
      </c>
      <c r="E2" t="s">
        <v>9</v>
      </c>
      <c r="F2" t="s">
        <v>13</v>
      </c>
      <c r="G2" t="s">
        <v>16</v>
      </c>
    </row>
    <row r="3" spans="1:7" x14ac:dyDescent="0.2">
      <c r="A3">
        <v>2</v>
      </c>
      <c r="B3">
        <v>46</v>
      </c>
      <c r="C3">
        <v>36399.19</v>
      </c>
      <c r="D3" t="s">
        <v>7</v>
      </c>
      <c r="E3" t="s">
        <v>10</v>
      </c>
      <c r="F3" t="s">
        <v>14</v>
      </c>
      <c r="G3" t="s">
        <v>16</v>
      </c>
    </row>
    <row r="4" spans="1:7" x14ac:dyDescent="0.2">
      <c r="A4">
        <v>3</v>
      </c>
      <c r="B4">
        <v>32</v>
      </c>
      <c r="C4">
        <v>57140.639999999999</v>
      </c>
      <c r="D4" t="s">
        <v>7</v>
      </c>
      <c r="E4" t="s">
        <v>9</v>
      </c>
      <c r="F4" t="s">
        <v>15</v>
      </c>
      <c r="G4" t="s">
        <v>17</v>
      </c>
    </row>
    <row r="5" spans="1:7" x14ac:dyDescent="0.2">
      <c r="A5">
        <v>4</v>
      </c>
      <c r="B5">
        <v>60</v>
      </c>
      <c r="C5">
        <v>69554.92</v>
      </c>
      <c r="D5" t="s">
        <v>8</v>
      </c>
      <c r="E5" t="s">
        <v>10</v>
      </c>
      <c r="F5" t="s">
        <v>13</v>
      </c>
      <c r="G5" t="s">
        <v>18</v>
      </c>
    </row>
    <row r="6" spans="1:7" x14ac:dyDescent="0.2">
      <c r="A6">
        <v>5</v>
      </c>
      <c r="B6">
        <v>25</v>
      </c>
      <c r="C6">
        <v>53173.81</v>
      </c>
      <c r="D6" t="s">
        <v>7</v>
      </c>
      <c r="E6" t="s">
        <v>9</v>
      </c>
      <c r="F6" t="s">
        <v>15</v>
      </c>
      <c r="G6" t="s">
        <v>16</v>
      </c>
    </row>
    <row r="7" spans="1:7" x14ac:dyDescent="0.2">
      <c r="A7">
        <v>6</v>
      </c>
      <c r="B7">
        <v>38</v>
      </c>
      <c r="C7">
        <v>58955.67</v>
      </c>
      <c r="D7" t="s">
        <v>7</v>
      </c>
      <c r="E7" t="s">
        <v>11</v>
      </c>
      <c r="F7" t="s">
        <v>14</v>
      </c>
      <c r="G7" t="s">
        <v>17</v>
      </c>
    </row>
    <row r="8" spans="1:7" x14ac:dyDescent="0.2">
      <c r="A8">
        <v>7</v>
      </c>
      <c r="B8">
        <v>56</v>
      </c>
      <c r="C8">
        <v>36554.97</v>
      </c>
      <c r="D8" t="s">
        <v>8</v>
      </c>
      <c r="E8" t="s">
        <v>9</v>
      </c>
      <c r="F8" t="s">
        <v>15</v>
      </c>
      <c r="G8" t="s">
        <v>18</v>
      </c>
    </row>
    <row r="9" spans="1:7" x14ac:dyDescent="0.2">
      <c r="A9">
        <v>8</v>
      </c>
      <c r="B9">
        <v>36</v>
      </c>
      <c r="C9">
        <v>48320.18</v>
      </c>
      <c r="D9" t="s">
        <v>7</v>
      </c>
      <c r="E9" t="s">
        <v>11</v>
      </c>
      <c r="F9" t="s">
        <v>15</v>
      </c>
      <c r="G9" t="s">
        <v>17</v>
      </c>
    </row>
    <row r="10" spans="1:7" x14ac:dyDescent="0.2">
      <c r="A10">
        <v>9</v>
      </c>
      <c r="B10">
        <v>40</v>
      </c>
      <c r="C10">
        <v>72034.12</v>
      </c>
      <c r="D10" t="s">
        <v>8</v>
      </c>
      <c r="E10" t="s">
        <v>9</v>
      </c>
      <c r="F10" t="s">
        <v>15</v>
      </c>
      <c r="G10" t="s">
        <v>16</v>
      </c>
    </row>
    <row r="11" spans="1:7" x14ac:dyDescent="0.2">
      <c r="A11">
        <v>10</v>
      </c>
      <c r="B11">
        <v>28</v>
      </c>
      <c r="C11">
        <v>33141.519999999997</v>
      </c>
      <c r="D11" t="s">
        <v>7</v>
      </c>
      <c r="E11" t="s">
        <v>9</v>
      </c>
      <c r="F11" t="s">
        <v>15</v>
      </c>
      <c r="G11" t="s">
        <v>16</v>
      </c>
    </row>
    <row r="12" spans="1:7" x14ac:dyDescent="0.2">
      <c r="A12">
        <v>11</v>
      </c>
      <c r="B12">
        <v>28</v>
      </c>
      <c r="C12">
        <v>64250.080000000002</v>
      </c>
      <c r="D12" t="s">
        <v>7</v>
      </c>
      <c r="E12" t="s">
        <v>12</v>
      </c>
      <c r="F12" t="s">
        <v>14</v>
      </c>
      <c r="G12" t="s">
        <v>16</v>
      </c>
    </row>
    <row r="13" spans="1:7" x14ac:dyDescent="0.2">
      <c r="A13">
        <v>12</v>
      </c>
      <c r="B13">
        <v>41</v>
      </c>
      <c r="C13">
        <v>75897.75</v>
      </c>
      <c r="D13" t="s">
        <v>7</v>
      </c>
      <c r="E13" t="s">
        <v>11</v>
      </c>
      <c r="F13" t="s">
        <v>15</v>
      </c>
      <c r="G13" t="s">
        <v>17</v>
      </c>
    </row>
    <row r="14" spans="1:7" x14ac:dyDescent="0.2">
      <c r="A14">
        <v>13</v>
      </c>
      <c r="B14">
        <v>53</v>
      </c>
      <c r="C14">
        <v>56868.28</v>
      </c>
      <c r="D14" t="s">
        <v>8</v>
      </c>
      <c r="E14" t="s">
        <v>12</v>
      </c>
      <c r="F14" t="s">
        <v>15</v>
      </c>
      <c r="G14" t="s">
        <v>17</v>
      </c>
    </row>
    <row r="15" spans="1:7" x14ac:dyDescent="0.2">
      <c r="A15">
        <v>14</v>
      </c>
      <c r="B15">
        <v>57</v>
      </c>
      <c r="C15">
        <v>24735.69</v>
      </c>
      <c r="D15" t="s">
        <v>8</v>
      </c>
      <c r="E15" t="s">
        <v>11</v>
      </c>
      <c r="F15" t="s">
        <v>13</v>
      </c>
      <c r="G15" t="s">
        <v>16</v>
      </c>
    </row>
    <row r="16" spans="1:7" x14ac:dyDescent="0.2">
      <c r="A16">
        <v>15</v>
      </c>
      <c r="B16">
        <v>41</v>
      </c>
      <c r="C16">
        <v>54902.68</v>
      </c>
      <c r="D16" t="s">
        <v>7</v>
      </c>
      <c r="E16" t="s">
        <v>12</v>
      </c>
      <c r="F16" t="s">
        <v>15</v>
      </c>
      <c r="G16" t="s">
        <v>17</v>
      </c>
    </row>
    <row r="17" spans="1:7" x14ac:dyDescent="0.2">
      <c r="A17">
        <v>16</v>
      </c>
      <c r="B17">
        <v>20</v>
      </c>
      <c r="C17">
        <v>48783.22</v>
      </c>
      <c r="D17" t="s">
        <v>8</v>
      </c>
      <c r="E17" t="s">
        <v>10</v>
      </c>
      <c r="F17" t="s">
        <v>13</v>
      </c>
      <c r="G17" t="s">
        <v>16</v>
      </c>
    </row>
    <row r="18" spans="1:7" x14ac:dyDescent="0.2">
      <c r="A18">
        <v>17</v>
      </c>
      <c r="B18">
        <v>39</v>
      </c>
      <c r="C18">
        <v>57016.92</v>
      </c>
      <c r="D18" t="s">
        <v>8</v>
      </c>
      <c r="E18" t="s">
        <v>9</v>
      </c>
      <c r="F18" t="s">
        <v>14</v>
      </c>
      <c r="G18" t="s">
        <v>16</v>
      </c>
    </row>
    <row r="19" spans="1:7" x14ac:dyDescent="0.2">
      <c r="A19">
        <v>18</v>
      </c>
      <c r="B19">
        <v>19</v>
      </c>
      <c r="C19">
        <v>61041.84</v>
      </c>
      <c r="D19" t="s">
        <v>8</v>
      </c>
      <c r="E19" t="s">
        <v>11</v>
      </c>
      <c r="F19" t="s">
        <v>14</v>
      </c>
      <c r="G19" t="s">
        <v>18</v>
      </c>
    </row>
    <row r="20" spans="1:7" x14ac:dyDescent="0.2">
      <c r="A20">
        <v>19</v>
      </c>
      <c r="B20">
        <v>41</v>
      </c>
      <c r="C20">
        <v>38304.47</v>
      </c>
      <c r="D20" t="s">
        <v>8</v>
      </c>
      <c r="E20" t="s">
        <v>11</v>
      </c>
      <c r="F20" t="s">
        <v>14</v>
      </c>
      <c r="G20" t="s">
        <v>17</v>
      </c>
    </row>
    <row r="21" spans="1:7" x14ac:dyDescent="0.2">
      <c r="A21">
        <v>20</v>
      </c>
      <c r="B21">
        <v>61</v>
      </c>
      <c r="C21">
        <v>37341.550000000003</v>
      </c>
      <c r="D21" t="s">
        <v>8</v>
      </c>
      <c r="E21" t="s">
        <v>9</v>
      </c>
      <c r="F21" t="s">
        <v>14</v>
      </c>
      <c r="G21" t="s">
        <v>16</v>
      </c>
    </row>
    <row r="22" spans="1:7" x14ac:dyDescent="0.2">
      <c r="A22">
        <v>21</v>
      </c>
      <c r="B22">
        <v>47</v>
      </c>
      <c r="C22">
        <v>47741.99</v>
      </c>
      <c r="D22" t="s">
        <v>8</v>
      </c>
      <c r="E22" t="s">
        <v>11</v>
      </c>
      <c r="F22" t="s">
        <v>13</v>
      </c>
      <c r="G22" t="s">
        <v>16</v>
      </c>
    </row>
    <row r="23" spans="1:7" x14ac:dyDescent="0.2">
      <c r="A23">
        <v>22</v>
      </c>
      <c r="B23">
        <v>55</v>
      </c>
      <c r="C23">
        <v>35516.629999999997</v>
      </c>
      <c r="D23" t="s">
        <v>7</v>
      </c>
      <c r="E23" t="s">
        <v>11</v>
      </c>
      <c r="F23" t="s">
        <v>15</v>
      </c>
      <c r="G23" t="s">
        <v>17</v>
      </c>
    </row>
    <row r="24" spans="1:7" x14ac:dyDescent="0.2">
      <c r="A24">
        <v>23</v>
      </c>
      <c r="B24">
        <v>19</v>
      </c>
      <c r="C24">
        <v>52257.34</v>
      </c>
      <c r="D24" t="s">
        <v>7</v>
      </c>
      <c r="E24" t="s">
        <v>12</v>
      </c>
      <c r="F24" t="s">
        <v>14</v>
      </c>
      <c r="G24" t="s">
        <v>18</v>
      </c>
    </row>
    <row r="25" spans="1:7" x14ac:dyDescent="0.2">
      <c r="A25">
        <v>24</v>
      </c>
      <c r="B25">
        <v>38</v>
      </c>
      <c r="C25">
        <v>48298.68</v>
      </c>
      <c r="D25" t="s">
        <v>8</v>
      </c>
      <c r="E25" t="s">
        <v>11</v>
      </c>
      <c r="F25" t="s">
        <v>15</v>
      </c>
      <c r="G25" t="s">
        <v>18</v>
      </c>
    </row>
    <row r="26" spans="1:7" x14ac:dyDescent="0.2">
      <c r="A26">
        <v>25</v>
      </c>
      <c r="B26">
        <v>50</v>
      </c>
      <c r="C26">
        <v>89502.92</v>
      </c>
      <c r="D26" t="s">
        <v>7</v>
      </c>
      <c r="E26" t="s">
        <v>10</v>
      </c>
      <c r="F26" t="s">
        <v>13</v>
      </c>
      <c r="G26" t="s">
        <v>16</v>
      </c>
    </row>
    <row r="27" spans="1:7" x14ac:dyDescent="0.2">
      <c r="A27">
        <v>26</v>
      </c>
      <c r="B27">
        <v>29</v>
      </c>
      <c r="C27">
        <v>34623.64</v>
      </c>
      <c r="D27" t="s">
        <v>7</v>
      </c>
      <c r="E27" t="s">
        <v>10</v>
      </c>
      <c r="F27" t="s">
        <v>13</v>
      </c>
      <c r="G27" t="s">
        <v>17</v>
      </c>
    </row>
    <row r="28" spans="1:7" x14ac:dyDescent="0.2">
      <c r="A28">
        <v>27</v>
      </c>
      <c r="B28">
        <v>39</v>
      </c>
      <c r="C28">
        <v>38269.279999999999</v>
      </c>
      <c r="D28" t="s">
        <v>7</v>
      </c>
      <c r="E28" t="s">
        <v>9</v>
      </c>
      <c r="F28" t="s">
        <v>13</v>
      </c>
      <c r="G28" t="s">
        <v>18</v>
      </c>
    </row>
    <row r="29" spans="1:7" x14ac:dyDescent="0.2">
      <c r="A29">
        <v>28</v>
      </c>
      <c r="B29">
        <v>61</v>
      </c>
      <c r="C29">
        <v>56359.15</v>
      </c>
      <c r="D29" t="s">
        <v>7</v>
      </c>
      <c r="E29" t="s">
        <v>11</v>
      </c>
      <c r="F29" t="s">
        <v>14</v>
      </c>
      <c r="G29" t="s">
        <v>17</v>
      </c>
    </row>
    <row r="30" spans="1:7" x14ac:dyDescent="0.2">
      <c r="A30">
        <v>29</v>
      </c>
      <c r="B30">
        <v>42</v>
      </c>
      <c r="C30">
        <v>63090.58</v>
      </c>
      <c r="D30" t="s">
        <v>8</v>
      </c>
      <c r="E30" t="s">
        <v>9</v>
      </c>
      <c r="F30" t="s">
        <v>15</v>
      </c>
      <c r="G30" t="s">
        <v>17</v>
      </c>
    </row>
    <row r="31" spans="1:7" x14ac:dyDescent="0.2">
      <c r="A31">
        <v>30</v>
      </c>
      <c r="B31">
        <v>44</v>
      </c>
      <c r="C31">
        <v>84308.39</v>
      </c>
      <c r="D31" t="s">
        <v>7</v>
      </c>
      <c r="E31" t="s">
        <v>10</v>
      </c>
      <c r="F31" t="s">
        <v>15</v>
      </c>
      <c r="G31" t="s">
        <v>16</v>
      </c>
    </row>
    <row r="32" spans="1:7" x14ac:dyDescent="0.2">
      <c r="A32">
        <v>31</v>
      </c>
      <c r="B32">
        <v>59</v>
      </c>
      <c r="C32">
        <v>74343.81</v>
      </c>
      <c r="D32" t="s">
        <v>7</v>
      </c>
      <c r="E32" t="s">
        <v>11</v>
      </c>
      <c r="F32" t="s">
        <v>15</v>
      </c>
      <c r="G32" t="s">
        <v>18</v>
      </c>
    </row>
    <row r="33" spans="1:7" x14ac:dyDescent="0.2">
      <c r="A33">
        <v>32</v>
      </c>
      <c r="B33">
        <v>45</v>
      </c>
      <c r="C33">
        <v>62356</v>
      </c>
      <c r="D33" t="s">
        <v>8</v>
      </c>
      <c r="E33" t="s">
        <v>11</v>
      </c>
      <c r="F33" t="s">
        <v>13</v>
      </c>
      <c r="G33" t="s">
        <v>16</v>
      </c>
    </row>
    <row r="34" spans="1:7" x14ac:dyDescent="0.2">
      <c r="A34">
        <v>33</v>
      </c>
      <c r="B34">
        <v>33</v>
      </c>
      <c r="C34">
        <v>54395.89</v>
      </c>
      <c r="D34" t="s">
        <v>8</v>
      </c>
      <c r="E34" t="s">
        <v>9</v>
      </c>
      <c r="F34" t="s">
        <v>14</v>
      </c>
      <c r="G34" t="s">
        <v>18</v>
      </c>
    </row>
    <row r="35" spans="1:7" x14ac:dyDescent="0.2">
      <c r="A35">
        <v>34</v>
      </c>
      <c r="B35">
        <v>32</v>
      </c>
      <c r="C35">
        <v>63449.46</v>
      </c>
      <c r="D35" t="s">
        <v>7</v>
      </c>
      <c r="E35" t="s">
        <v>10</v>
      </c>
      <c r="F35" t="s">
        <v>13</v>
      </c>
      <c r="G35" t="s">
        <v>18</v>
      </c>
    </row>
    <row r="36" spans="1:7" x14ac:dyDescent="0.2">
      <c r="A36">
        <v>35</v>
      </c>
      <c r="B36">
        <v>64</v>
      </c>
      <c r="C36">
        <v>40845.17</v>
      </c>
      <c r="D36" t="s">
        <v>7</v>
      </c>
      <c r="E36" t="s">
        <v>11</v>
      </c>
      <c r="F36" t="s">
        <v>13</v>
      </c>
      <c r="G36" t="s">
        <v>18</v>
      </c>
    </row>
    <row r="37" spans="1:7" x14ac:dyDescent="0.2">
      <c r="A37">
        <v>36</v>
      </c>
      <c r="B37">
        <v>61</v>
      </c>
      <c r="C37">
        <v>45257.51</v>
      </c>
      <c r="D37" t="s">
        <v>7</v>
      </c>
      <c r="E37" t="s">
        <v>9</v>
      </c>
      <c r="F37" t="s">
        <v>15</v>
      </c>
      <c r="G37" t="s">
        <v>18</v>
      </c>
    </row>
    <row r="38" spans="1:7" x14ac:dyDescent="0.2">
      <c r="A38">
        <v>37</v>
      </c>
      <c r="B38">
        <v>20</v>
      </c>
      <c r="C38">
        <v>27763.64</v>
      </c>
      <c r="D38" t="s">
        <v>7</v>
      </c>
      <c r="E38" t="s">
        <v>10</v>
      </c>
      <c r="F38" t="s">
        <v>13</v>
      </c>
      <c r="G38" t="s">
        <v>18</v>
      </c>
    </row>
    <row r="39" spans="1:7" x14ac:dyDescent="0.2">
      <c r="A39">
        <v>38</v>
      </c>
      <c r="B39">
        <v>54</v>
      </c>
      <c r="C39">
        <v>46567.29</v>
      </c>
      <c r="D39" t="s">
        <v>7</v>
      </c>
      <c r="E39" t="s">
        <v>9</v>
      </c>
      <c r="F39" t="s">
        <v>15</v>
      </c>
      <c r="G39" t="s">
        <v>17</v>
      </c>
    </row>
    <row r="40" spans="1:7" x14ac:dyDescent="0.2">
      <c r="A40">
        <v>39</v>
      </c>
      <c r="B40">
        <v>24</v>
      </c>
      <c r="C40">
        <v>64439.62</v>
      </c>
      <c r="D40" t="s">
        <v>7</v>
      </c>
      <c r="E40" t="s">
        <v>12</v>
      </c>
      <c r="F40" t="s">
        <v>14</v>
      </c>
      <c r="G40" t="s">
        <v>16</v>
      </c>
    </row>
    <row r="41" spans="1:7" x14ac:dyDescent="0.2">
      <c r="A41">
        <v>40</v>
      </c>
      <c r="B41">
        <v>38</v>
      </c>
      <c r="C41">
        <v>46854.61</v>
      </c>
      <c r="D41" t="s">
        <v>8</v>
      </c>
      <c r="E41" t="s">
        <v>11</v>
      </c>
      <c r="F41" t="s">
        <v>15</v>
      </c>
      <c r="G41" t="s">
        <v>17</v>
      </c>
    </row>
    <row r="42" spans="1:7" x14ac:dyDescent="0.2">
      <c r="A42">
        <v>41</v>
      </c>
      <c r="B42">
        <v>26</v>
      </c>
      <c r="C42">
        <v>38389.360000000001</v>
      </c>
      <c r="D42" t="s">
        <v>7</v>
      </c>
      <c r="E42" t="s">
        <v>12</v>
      </c>
      <c r="F42" t="s">
        <v>14</v>
      </c>
      <c r="G42" t="s">
        <v>18</v>
      </c>
    </row>
    <row r="43" spans="1:7" x14ac:dyDescent="0.2">
      <c r="A43">
        <v>42</v>
      </c>
      <c r="B43">
        <v>56</v>
      </c>
      <c r="C43">
        <v>44603.33</v>
      </c>
      <c r="D43" t="s">
        <v>7</v>
      </c>
      <c r="E43" t="s">
        <v>10</v>
      </c>
      <c r="F43" t="s">
        <v>15</v>
      </c>
      <c r="G43" t="s">
        <v>16</v>
      </c>
    </row>
    <row r="44" spans="1:7" x14ac:dyDescent="0.2">
      <c r="A44">
        <v>43</v>
      </c>
      <c r="B44">
        <v>35</v>
      </c>
      <c r="C44">
        <v>60861.25</v>
      </c>
      <c r="D44" t="s">
        <v>8</v>
      </c>
      <c r="E44" t="s">
        <v>12</v>
      </c>
      <c r="F44" t="s">
        <v>13</v>
      </c>
      <c r="G44" t="s">
        <v>18</v>
      </c>
    </row>
    <row r="45" spans="1:7" x14ac:dyDescent="0.2">
      <c r="A45">
        <v>44</v>
      </c>
      <c r="B45">
        <v>21</v>
      </c>
      <c r="C45">
        <v>46163.53</v>
      </c>
      <c r="D45" t="s">
        <v>8</v>
      </c>
      <c r="E45" t="s">
        <v>12</v>
      </c>
      <c r="F45" t="s">
        <v>13</v>
      </c>
      <c r="G45" t="s">
        <v>16</v>
      </c>
    </row>
    <row r="46" spans="1:7" x14ac:dyDescent="0.2">
      <c r="A46">
        <v>45</v>
      </c>
      <c r="B46">
        <v>42</v>
      </c>
      <c r="C46">
        <v>62748.82</v>
      </c>
      <c r="D46" t="s">
        <v>8</v>
      </c>
      <c r="E46" t="s">
        <v>10</v>
      </c>
      <c r="F46" t="s">
        <v>14</v>
      </c>
      <c r="G46" t="s">
        <v>17</v>
      </c>
    </row>
    <row r="47" spans="1:7" x14ac:dyDescent="0.2">
      <c r="A47">
        <v>46</v>
      </c>
      <c r="B47">
        <v>31</v>
      </c>
      <c r="C47">
        <v>30330.14</v>
      </c>
      <c r="D47" t="s">
        <v>8</v>
      </c>
      <c r="E47" t="s">
        <v>9</v>
      </c>
      <c r="F47" t="s">
        <v>14</v>
      </c>
      <c r="G47" t="s">
        <v>16</v>
      </c>
    </row>
    <row r="48" spans="1:7" x14ac:dyDescent="0.2">
      <c r="A48">
        <v>47</v>
      </c>
      <c r="B48">
        <v>26</v>
      </c>
      <c r="C48">
        <v>36945.43</v>
      </c>
      <c r="D48" t="s">
        <v>7</v>
      </c>
      <c r="E48" t="s">
        <v>12</v>
      </c>
      <c r="F48" t="s">
        <v>14</v>
      </c>
      <c r="G48" t="s">
        <v>16</v>
      </c>
    </row>
    <row r="49" spans="1:7" x14ac:dyDescent="0.2">
      <c r="A49">
        <v>48</v>
      </c>
      <c r="B49">
        <v>43</v>
      </c>
      <c r="C49">
        <v>42400.35</v>
      </c>
      <c r="D49" t="s">
        <v>7</v>
      </c>
      <c r="E49" t="s">
        <v>9</v>
      </c>
      <c r="F49" t="s">
        <v>15</v>
      </c>
      <c r="G49" t="s">
        <v>16</v>
      </c>
    </row>
    <row r="50" spans="1:7" x14ac:dyDescent="0.2">
      <c r="A50">
        <v>49</v>
      </c>
      <c r="B50">
        <v>19</v>
      </c>
      <c r="C50">
        <v>30350.74</v>
      </c>
      <c r="D50" t="s">
        <v>7</v>
      </c>
      <c r="E50" t="s">
        <v>12</v>
      </c>
      <c r="F50" t="s">
        <v>15</v>
      </c>
      <c r="G50" t="s">
        <v>16</v>
      </c>
    </row>
    <row r="51" spans="1:7" x14ac:dyDescent="0.2">
      <c r="A51">
        <v>50</v>
      </c>
      <c r="B51">
        <v>37</v>
      </c>
      <c r="C51">
        <v>94154.95</v>
      </c>
      <c r="D51" t="s">
        <v>7</v>
      </c>
      <c r="E51" t="s">
        <v>9</v>
      </c>
      <c r="F51" t="s">
        <v>14</v>
      </c>
      <c r="G51" t="s">
        <v>16</v>
      </c>
    </row>
    <row r="52" spans="1:7" x14ac:dyDescent="0.2">
      <c r="A52">
        <v>51</v>
      </c>
      <c r="B52">
        <v>45</v>
      </c>
      <c r="C52">
        <v>33556.01</v>
      </c>
      <c r="D52" t="s">
        <v>7</v>
      </c>
      <c r="E52" t="s">
        <v>10</v>
      </c>
      <c r="F52" t="s">
        <v>13</v>
      </c>
      <c r="G52" t="s">
        <v>18</v>
      </c>
    </row>
    <row r="53" spans="1:7" x14ac:dyDescent="0.2">
      <c r="A53">
        <v>52</v>
      </c>
      <c r="B53">
        <v>64</v>
      </c>
      <c r="C53">
        <v>63723.26</v>
      </c>
      <c r="D53" t="s">
        <v>7</v>
      </c>
      <c r="E53" t="s">
        <v>12</v>
      </c>
      <c r="F53" t="s">
        <v>15</v>
      </c>
      <c r="G53" t="s">
        <v>16</v>
      </c>
    </row>
    <row r="54" spans="1:7" x14ac:dyDescent="0.2">
      <c r="A54">
        <v>53</v>
      </c>
      <c r="B54">
        <v>24</v>
      </c>
      <c r="C54">
        <v>40009.089999999997</v>
      </c>
      <c r="D54" t="s">
        <v>8</v>
      </c>
      <c r="E54" t="s">
        <v>10</v>
      </c>
      <c r="F54" t="s">
        <v>15</v>
      </c>
      <c r="G54" t="s">
        <v>16</v>
      </c>
    </row>
    <row r="55" spans="1:7" x14ac:dyDescent="0.2">
      <c r="A55">
        <v>54</v>
      </c>
      <c r="B55">
        <v>61</v>
      </c>
      <c r="C55">
        <v>42293.19</v>
      </c>
      <c r="D55" t="s">
        <v>7</v>
      </c>
      <c r="E55" t="s">
        <v>12</v>
      </c>
      <c r="F55" t="s">
        <v>15</v>
      </c>
      <c r="G55" t="s">
        <v>17</v>
      </c>
    </row>
    <row r="56" spans="1:7" x14ac:dyDescent="0.2">
      <c r="A56">
        <v>55</v>
      </c>
      <c r="B56">
        <v>25</v>
      </c>
      <c r="C56">
        <v>54519.839999999997</v>
      </c>
      <c r="D56" t="s">
        <v>8</v>
      </c>
      <c r="E56" t="s">
        <v>10</v>
      </c>
      <c r="F56" t="s">
        <v>14</v>
      </c>
      <c r="G56" t="s">
        <v>16</v>
      </c>
    </row>
    <row r="57" spans="1:7" x14ac:dyDescent="0.2">
      <c r="A57">
        <v>56</v>
      </c>
      <c r="B57">
        <v>64</v>
      </c>
      <c r="C57">
        <v>28122.25</v>
      </c>
      <c r="D57" t="s">
        <v>8</v>
      </c>
      <c r="E57" t="s">
        <v>10</v>
      </c>
      <c r="F57" t="s">
        <v>14</v>
      </c>
      <c r="G57" t="s">
        <v>17</v>
      </c>
    </row>
    <row r="58" spans="1:7" x14ac:dyDescent="0.2">
      <c r="A58">
        <v>57</v>
      </c>
      <c r="B58">
        <v>52</v>
      </c>
      <c r="C58">
        <v>40058.93</v>
      </c>
      <c r="D58" t="s">
        <v>7</v>
      </c>
      <c r="E58" t="s">
        <v>12</v>
      </c>
      <c r="F58" t="s">
        <v>14</v>
      </c>
      <c r="G58" t="s">
        <v>18</v>
      </c>
    </row>
    <row r="59" spans="1:7" x14ac:dyDescent="0.2">
      <c r="A59">
        <v>58</v>
      </c>
      <c r="B59">
        <v>31</v>
      </c>
      <c r="C59">
        <v>47802.91</v>
      </c>
      <c r="D59" t="s">
        <v>8</v>
      </c>
      <c r="E59" t="s">
        <v>12</v>
      </c>
      <c r="F59" t="s">
        <v>14</v>
      </c>
      <c r="G59" t="s">
        <v>16</v>
      </c>
    </row>
    <row r="60" spans="1:7" x14ac:dyDescent="0.2">
      <c r="A60">
        <v>59</v>
      </c>
      <c r="B60">
        <v>34</v>
      </c>
      <c r="C60">
        <v>37309.74</v>
      </c>
      <c r="D60" t="s">
        <v>7</v>
      </c>
      <c r="E60" t="s">
        <v>12</v>
      </c>
      <c r="F60" t="s">
        <v>14</v>
      </c>
      <c r="G60" t="s">
        <v>17</v>
      </c>
    </row>
    <row r="61" spans="1:7" x14ac:dyDescent="0.2">
      <c r="A61">
        <v>60</v>
      </c>
      <c r="B61">
        <v>53</v>
      </c>
      <c r="C61">
        <v>37662.660000000003</v>
      </c>
      <c r="D61" t="s">
        <v>8</v>
      </c>
      <c r="E61" t="s">
        <v>11</v>
      </c>
      <c r="F61" t="s">
        <v>13</v>
      </c>
      <c r="G61" t="s">
        <v>17</v>
      </c>
    </row>
    <row r="62" spans="1:7" x14ac:dyDescent="0.2">
      <c r="A62">
        <v>61</v>
      </c>
      <c r="B62">
        <v>57</v>
      </c>
      <c r="C62">
        <v>66300.91</v>
      </c>
      <c r="D62" t="s">
        <v>7</v>
      </c>
      <c r="E62" t="s">
        <v>9</v>
      </c>
      <c r="F62" t="s">
        <v>13</v>
      </c>
      <c r="G62" t="s">
        <v>18</v>
      </c>
    </row>
    <row r="63" spans="1:7" x14ac:dyDescent="0.2">
      <c r="A63">
        <v>62</v>
      </c>
      <c r="B63">
        <v>21</v>
      </c>
      <c r="C63">
        <v>65074.8</v>
      </c>
      <c r="D63" t="s">
        <v>8</v>
      </c>
      <c r="E63" t="s">
        <v>11</v>
      </c>
      <c r="F63" t="s">
        <v>14</v>
      </c>
      <c r="G63" t="s">
        <v>16</v>
      </c>
    </row>
    <row r="64" spans="1:7" x14ac:dyDescent="0.2">
      <c r="A64">
        <v>63</v>
      </c>
      <c r="B64">
        <v>19</v>
      </c>
      <c r="C64">
        <v>43373.51</v>
      </c>
      <c r="D64" t="s">
        <v>7</v>
      </c>
      <c r="E64" t="s">
        <v>11</v>
      </c>
      <c r="F64" t="s">
        <v>15</v>
      </c>
      <c r="G64" t="s">
        <v>16</v>
      </c>
    </row>
    <row r="65" spans="1:7" x14ac:dyDescent="0.2">
      <c r="A65">
        <v>64</v>
      </c>
      <c r="B65">
        <v>23</v>
      </c>
      <c r="C65">
        <v>48737.52</v>
      </c>
      <c r="D65" t="s">
        <v>7</v>
      </c>
      <c r="E65" t="s">
        <v>10</v>
      </c>
      <c r="F65" t="s">
        <v>14</v>
      </c>
      <c r="G65" t="s">
        <v>17</v>
      </c>
    </row>
    <row r="66" spans="1:7" x14ac:dyDescent="0.2">
      <c r="A66">
        <v>65</v>
      </c>
      <c r="B66">
        <v>59</v>
      </c>
      <c r="C66">
        <v>68555.240000000005</v>
      </c>
      <c r="D66" t="s">
        <v>7</v>
      </c>
      <c r="E66" t="s">
        <v>12</v>
      </c>
      <c r="F66" t="s">
        <v>13</v>
      </c>
      <c r="G66" t="s">
        <v>16</v>
      </c>
    </row>
    <row r="67" spans="1:7" x14ac:dyDescent="0.2">
      <c r="A67">
        <v>66</v>
      </c>
      <c r="B67">
        <v>21</v>
      </c>
      <c r="C67">
        <v>28602.82</v>
      </c>
      <c r="D67" t="s">
        <v>7</v>
      </c>
      <c r="E67" t="s">
        <v>9</v>
      </c>
      <c r="F67" t="s">
        <v>13</v>
      </c>
      <c r="G67" t="s">
        <v>17</v>
      </c>
    </row>
    <row r="68" spans="1:7" x14ac:dyDescent="0.2">
      <c r="A68">
        <v>67</v>
      </c>
      <c r="B68">
        <v>46</v>
      </c>
      <c r="C68">
        <v>55070.34</v>
      </c>
      <c r="D68" t="s">
        <v>7</v>
      </c>
      <c r="E68" t="s">
        <v>10</v>
      </c>
      <c r="F68" t="s">
        <v>15</v>
      </c>
      <c r="G68" t="s">
        <v>16</v>
      </c>
    </row>
    <row r="69" spans="1:7" x14ac:dyDescent="0.2">
      <c r="A69">
        <v>68</v>
      </c>
      <c r="B69">
        <v>35</v>
      </c>
      <c r="C69">
        <v>79618.570000000007</v>
      </c>
      <c r="D69" t="s">
        <v>8</v>
      </c>
      <c r="E69" t="s">
        <v>11</v>
      </c>
      <c r="F69" t="s">
        <v>13</v>
      </c>
      <c r="G69" t="s">
        <v>17</v>
      </c>
    </row>
    <row r="70" spans="1:7" x14ac:dyDescent="0.2">
      <c r="A70">
        <v>69</v>
      </c>
      <c r="B70">
        <v>43</v>
      </c>
      <c r="C70">
        <v>79475.520000000004</v>
      </c>
      <c r="D70" t="s">
        <v>8</v>
      </c>
      <c r="E70" t="s">
        <v>12</v>
      </c>
      <c r="F70" t="s">
        <v>14</v>
      </c>
      <c r="G70" t="s">
        <v>16</v>
      </c>
    </row>
    <row r="71" spans="1:7" x14ac:dyDescent="0.2">
      <c r="A71">
        <v>70</v>
      </c>
      <c r="B71">
        <v>61</v>
      </c>
      <c r="C71">
        <v>20901.330000000002</v>
      </c>
      <c r="D71" t="s">
        <v>8</v>
      </c>
      <c r="E71" t="s">
        <v>10</v>
      </c>
      <c r="F71" t="s">
        <v>15</v>
      </c>
      <c r="G71" t="s">
        <v>18</v>
      </c>
    </row>
    <row r="72" spans="1:7" x14ac:dyDescent="0.2">
      <c r="A72">
        <v>71</v>
      </c>
      <c r="B72">
        <v>51</v>
      </c>
      <c r="C72">
        <v>38560.6</v>
      </c>
      <c r="D72" t="s">
        <v>7</v>
      </c>
      <c r="E72" t="s">
        <v>12</v>
      </c>
      <c r="F72" t="s">
        <v>14</v>
      </c>
      <c r="G72" t="s">
        <v>16</v>
      </c>
    </row>
    <row r="73" spans="1:7" x14ac:dyDescent="0.2">
      <c r="A73">
        <v>72</v>
      </c>
      <c r="B73">
        <v>27</v>
      </c>
      <c r="C73">
        <v>52529.89</v>
      </c>
      <c r="D73" t="s">
        <v>8</v>
      </c>
      <c r="E73" t="s">
        <v>10</v>
      </c>
      <c r="F73" t="s">
        <v>14</v>
      </c>
      <c r="G73" t="s">
        <v>16</v>
      </c>
    </row>
    <row r="74" spans="1:7" x14ac:dyDescent="0.2">
      <c r="A74">
        <v>73</v>
      </c>
      <c r="B74">
        <v>53</v>
      </c>
      <c r="C74">
        <v>30171.85</v>
      </c>
      <c r="D74" t="s">
        <v>7</v>
      </c>
      <c r="E74" t="s">
        <v>12</v>
      </c>
      <c r="F74" t="s">
        <v>15</v>
      </c>
      <c r="G74" t="s">
        <v>18</v>
      </c>
    </row>
    <row r="75" spans="1:7" x14ac:dyDescent="0.2">
      <c r="A75">
        <v>74</v>
      </c>
      <c r="B75">
        <v>31</v>
      </c>
      <c r="C75">
        <v>39976.300000000003</v>
      </c>
      <c r="D75" t="s">
        <v>7</v>
      </c>
      <c r="E75" t="s">
        <v>11</v>
      </c>
      <c r="F75" t="s">
        <v>14</v>
      </c>
      <c r="G75" t="s">
        <v>16</v>
      </c>
    </row>
    <row r="76" spans="1:7" x14ac:dyDescent="0.2">
      <c r="A76">
        <v>75</v>
      </c>
      <c r="B76">
        <v>48</v>
      </c>
      <c r="C76">
        <v>47940.63</v>
      </c>
      <c r="D76" t="s">
        <v>8</v>
      </c>
      <c r="E76" t="s">
        <v>9</v>
      </c>
      <c r="F76" t="s">
        <v>13</v>
      </c>
      <c r="G76" t="s">
        <v>18</v>
      </c>
    </row>
    <row r="77" spans="1:7" x14ac:dyDescent="0.2">
      <c r="A77">
        <v>76</v>
      </c>
      <c r="B77">
        <v>32</v>
      </c>
      <c r="C77">
        <v>71019.820000000007</v>
      </c>
      <c r="D77" t="s">
        <v>8</v>
      </c>
      <c r="E77" t="s">
        <v>11</v>
      </c>
      <c r="F77" t="s">
        <v>14</v>
      </c>
      <c r="G77" t="s">
        <v>16</v>
      </c>
    </row>
    <row r="78" spans="1:7" x14ac:dyDescent="0.2">
      <c r="A78">
        <v>77</v>
      </c>
      <c r="B78">
        <v>25</v>
      </c>
      <c r="C78">
        <v>49318.96</v>
      </c>
      <c r="D78" t="s">
        <v>7</v>
      </c>
      <c r="E78" t="s">
        <v>9</v>
      </c>
      <c r="F78" t="s">
        <v>15</v>
      </c>
      <c r="G78" t="s">
        <v>17</v>
      </c>
    </row>
    <row r="79" spans="1:7" x14ac:dyDescent="0.2">
      <c r="A79">
        <v>78</v>
      </c>
      <c r="B79">
        <v>31</v>
      </c>
      <c r="C79">
        <v>53254.05</v>
      </c>
      <c r="D79" t="s">
        <v>8</v>
      </c>
      <c r="E79" t="s">
        <v>12</v>
      </c>
      <c r="F79" t="s">
        <v>15</v>
      </c>
      <c r="G79" t="s">
        <v>17</v>
      </c>
    </row>
    <row r="80" spans="1:7" x14ac:dyDescent="0.2">
      <c r="A80">
        <v>79</v>
      </c>
      <c r="B80">
        <v>40</v>
      </c>
      <c r="C80">
        <v>57686.36</v>
      </c>
      <c r="D80" t="s">
        <v>7</v>
      </c>
      <c r="E80" t="s">
        <v>10</v>
      </c>
      <c r="F80" t="s">
        <v>15</v>
      </c>
      <c r="G80" t="s">
        <v>16</v>
      </c>
    </row>
    <row r="81" spans="1:7" x14ac:dyDescent="0.2">
      <c r="A81">
        <v>80</v>
      </c>
      <c r="B81">
        <v>57</v>
      </c>
      <c r="C81">
        <v>58152.33</v>
      </c>
      <c r="D81" t="s">
        <v>7</v>
      </c>
      <c r="E81" t="s">
        <v>11</v>
      </c>
      <c r="F81" t="s">
        <v>14</v>
      </c>
      <c r="G81" t="s">
        <v>16</v>
      </c>
    </row>
    <row r="82" spans="1:7" x14ac:dyDescent="0.2">
      <c r="A82">
        <v>81</v>
      </c>
      <c r="B82">
        <v>38</v>
      </c>
      <c r="C82">
        <v>50421.49</v>
      </c>
      <c r="D82" t="s">
        <v>7</v>
      </c>
      <c r="E82" t="s">
        <v>9</v>
      </c>
      <c r="F82" t="s">
        <v>15</v>
      </c>
      <c r="G82" t="s">
        <v>16</v>
      </c>
    </row>
    <row r="83" spans="1:7" x14ac:dyDescent="0.2">
      <c r="A83">
        <v>82</v>
      </c>
      <c r="B83">
        <v>33</v>
      </c>
      <c r="C83">
        <v>32043.69</v>
      </c>
      <c r="D83" t="s">
        <v>7</v>
      </c>
      <c r="E83" t="s">
        <v>11</v>
      </c>
      <c r="F83" t="s">
        <v>15</v>
      </c>
      <c r="G83" t="s">
        <v>17</v>
      </c>
    </row>
    <row r="84" spans="1:7" x14ac:dyDescent="0.2">
      <c r="A84">
        <v>83</v>
      </c>
      <c r="B84">
        <v>62</v>
      </c>
      <c r="C84">
        <v>61845.09</v>
      </c>
      <c r="D84" t="s">
        <v>7</v>
      </c>
      <c r="E84" t="s">
        <v>9</v>
      </c>
      <c r="F84" t="s">
        <v>14</v>
      </c>
      <c r="G84" t="s">
        <v>16</v>
      </c>
    </row>
    <row r="85" spans="1:7" x14ac:dyDescent="0.2">
      <c r="A85">
        <v>84</v>
      </c>
      <c r="B85">
        <v>35</v>
      </c>
      <c r="C85">
        <v>56472.34</v>
      </c>
      <c r="D85" t="s">
        <v>8</v>
      </c>
      <c r="E85" t="s">
        <v>11</v>
      </c>
      <c r="F85" t="s">
        <v>13</v>
      </c>
      <c r="G85" t="s">
        <v>17</v>
      </c>
    </row>
    <row r="86" spans="1:7" x14ac:dyDescent="0.2">
      <c r="A86">
        <v>85</v>
      </c>
      <c r="B86">
        <v>64</v>
      </c>
      <c r="C86">
        <v>33548.720000000001</v>
      </c>
      <c r="D86" t="s">
        <v>8</v>
      </c>
      <c r="E86" t="s">
        <v>9</v>
      </c>
      <c r="F86" t="s">
        <v>14</v>
      </c>
      <c r="G86" t="s">
        <v>18</v>
      </c>
    </row>
    <row r="87" spans="1:7" x14ac:dyDescent="0.2">
      <c r="A87">
        <v>86</v>
      </c>
      <c r="B87">
        <v>41</v>
      </c>
      <c r="C87">
        <v>39765.480000000003</v>
      </c>
      <c r="D87" t="s">
        <v>7</v>
      </c>
      <c r="E87" t="s">
        <v>9</v>
      </c>
      <c r="F87" t="s">
        <v>15</v>
      </c>
      <c r="G87" t="s">
        <v>17</v>
      </c>
    </row>
    <row r="88" spans="1:7" x14ac:dyDescent="0.2">
      <c r="A88">
        <v>87</v>
      </c>
      <c r="B88">
        <v>43</v>
      </c>
      <c r="C88">
        <v>63312.67</v>
      </c>
      <c r="D88" t="s">
        <v>7</v>
      </c>
      <c r="E88" t="s">
        <v>12</v>
      </c>
      <c r="F88" t="s">
        <v>15</v>
      </c>
      <c r="G88" t="s">
        <v>17</v>
      </c>
    </row>
    <row r="89" spans="1:7" x14ac:dyDescent="0.2">
      <c r="A89">
        <v>88</v>
      </c>
      <c r="B89">
        <v>42</v>
      </c>
      <c r="C89">
        <v>59082.25</v>
      </c>
      <c r="D89" t="s">
        <v>8</v>
      </c>
      <c r="E89" t="s">
        <v>9</v>
      </c>
      <c r="F89" t="s">
        <v>14</v>
      </c>
      <c r="G89" t="s">
        <v>18</v>
      </c>
    </row>
    <row r="90" spans="1:7" x14ac:dyDescent="0.2">
      <c r="A90">
        <v>89</v>
      </c>
      <c r="B90">
        <v>62</v>
      </c>
      <c r="C90">
        <v>39195.53</v>
      </c>
      <c r="D90" t="s">
        <v>8</v>
      </c>
      <c r="E90" t="s">
        <v>12</v>
      </c>
      <c r="F90" t="s">
        <v>13</v>
      </c>
      <c r="G90" t="s">
        <v>17</v>
      </c>
    </row>
    <row r="91" spans="1:7" x14ac:dyDescent="0.2">
      <c r="A91">
        <v>90</v>
      </c>
      <c r="B91">
        <v>58</v>
      </c>
      <c r="C91">
        <v>45950.99</v>
      </c>
      <c r="D91" t="s">
        <v>7</v>
      </c>
      <c r="E91" t="s">
        <v>9</v>
      </c>
      <c r="F91" t="s">
        <v>15</v>
      </c>
      <c r="G91" t="s">
        <v>16</v>
      </c>
    </row>
    <row r="92" spans="1:7" x14ac:dyDescent="0.2">
      <c r="A92">
        <v>91</v>
      </c>
      <c r="B92">
        <v>46</v>
      </c>
      <c r="C92">
        <v>47848.07</v>
      </c>
      <c r="D92" t="s">
        <v>8</v>
      </c>
      <c r="E92" t="s">
        <v>10</v>
      </c>
      <c r="F92" t="s">
        <v>15</v>
      </c>
      <c r="G92" t="s">
        <v>16</v>
      </c>
    </row>
    <row r="93" spans="1:7" x14ac:dyDescent="0.2">
      <c r="A93">
        <v>92</v>
      </c>
      <c r="B93">
        <v>32</v>
      </c>
      <c r="C93">
        <v>59255.06</v>
      </c>
      <c r="D93" t="s">
        <v>7</v>
      </c>
      <c r="E93" t="s">
        <v>10</v>
      </c>
      <c r="F93" t="s">
        <v>15</v>
      </c>
      <c r="G93" t="s">
        <v>17</v>
      </c>
    </row>
    <row r="94" spans="1:7" x14ac:dyDescent="0.2">
      <c r="A94">
        <v>93</v>
      </c>
      <c r="B94">
        <v>62</v>
      </c>
      <c r="C94">
        <v>68734.11</v>
      </c>
      <c r="D94" t="s">
        <v>8</v>
      </c>
      <c r="E94" t="s">
        <v>10</v>
      </c>
      <c r="F94" t="s">
        <v>14</v>
      </c>
      <c r="G94" t="s">
        <v>16</v>
      </c>
    </row>
    <row r="95" spans="1:7" x14ac:dyDescent="0.2">
      <c r="A95">
        <v>94</v>
      </c>
      <c r="B95">
        <v>18</v>
      </c>
      <c r="C95">
        <v>50984.74</v>
      </c>
      <c r="D95" t="s">
        <v>7</v>
      </c>
      <c r="E95" t="s">
        <v>9</v>
      </c>
      <c r="F95" t="s">
        <v>15</v>
      </c>
      <c r="G95" t="s">
        <v>17</v>
      </c>
    </row>
    <row r="96" spans="1:7" x14ac:dyDescent="0.2">
      <c r="A96">
        <v>95</v>
      </c>
      <c r="B96">
        <v>42</v>
      </c>
      <c r="C96">
        <v>67538.11</v>
      </c>
      <c r="D96" t="s">
        <v>8</v>
      </c>
      <c r="E96" t="s">
        <v>12</v>
      </c>
      <c r="F96" t="s">
        <v>13</v>
      </c>
      <c r="G96" t="s">
        <v>16</v>
      </c>
    </row>
    <row r="97" spans="1:7" x14ac:dyDescent="0.2">
      <c r="A97">
        <v>96</v>
      </c>
      <c r="B97">
        <v>24</v>
      </c>
      <c r="C97">
        <v>63099.75</v>
      </c>
      <c r="D97" t="s">
        <v>7</v>
      </c>
      <c r="E97" t="s">
        <v>12</v>
      </c>
      <c r="F97" t="s">
        <v>15</v>
      </c>
      <c r="G97" t="s">
        <v>16</v>
      </c>
    </row>
    <row r="98" spans="1:7" x14ac:dyDescent="0.2">
      <c r="A98">
        <v>97</v>
      </c>
      <c r="B98">
        <v>26</v>
      </c>
      <c r="C98">
        <v>53084.75</v>
      </c>
      <c r="D98" t="s">
        <v>8</v>
      </c>
      <c r="E98" t="s">
        <v>9</v>
      </c>
      <c r="F98" t="s">
        <v>15</v>
      </c>
      <c r="G98" t="s">
        <v>17</v>
      </c>
    </row>
    <row r="99" spans="1:7" x14ac:dyDescent="0.2">
      <c r="A99">
        <v>98</v>
      </c>
      <c r="B99">
        <v>41</v>
      </c>
      <c r="C99">
        <v>28347.75</v>
      </c>
      <c r="D99" t="s">
        <v>8</v>
      </c>
      <c r="E99" t="s">
        <v>10</v>
      </c>
      <c r="F99" t="s">
        <v>13</v>
      </c>
      <c r="G99" t="s">
        <v>16</v>
      </c>
    </row>
    <row r="100" spans="1:7" x14ac:dyDescent="0.2">
      <c r="A100">
        <v>99</v>
      </c>
      <c r="B100">
        <v>18</v>
      </c>
      <c r="C100">
        <v>34584.339999999997</v>
      </c>
      <c r="D100" t="s">
        <v>7</v>
      </c>
      <c r="E100" t="s">
        <v>10</v>
      </c>
      <c r="F100" t="s">
        <v>15</v>
      </c>
      <c r="G100" t="s">
        <v>17</v>
      </c>
    </row>
    <row r="101" spans="1:7" x14ac:dyDescent="0.2">
      <c r="A101">
        <v>100</v>
      </c>
      <c r="B101">
        <v>61</v>
      </c>
      <c r="C101">
        <v>61118.61</v>
      </c>
      <c r="D101" t="s">
        <v>8</v>
      </c>
      <c r="E101" t="s">
        <v>12</v>
      </c>
      <c r="F101" t="s">
        <v>14</v>
      </c>
      <c r="G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7E8-964E-5B48-AC55-6BA9DCCC5224}">
  <dimension ref="A3:E7"/>
  <sheetViews>
    <sheetView workbookViewId="0">
      <selection activeCell="H12" sqref="H12"/>
    </sheetView>
  </sheetViews>
  <sheetFormatPr baseColWidth="10" defaultRowHeight="15" x14ac:dyDescent="0.2"/>
  <cols>
    <col min="1" max="1" width="12.1640625" bestFit="1" customWidth="1"/>
    <col min="2" max="2" width="20.5" bestFit="1" customWidth="1"/>
    <col min="3" max="3" width="15.5" bestFit="1" customWidth="1"/>
    <col min="4" max="4" width="17.6640625" bestFit="1" customWidth="1"/>
    <col min="5" max="5" width="12.6640625" bestFit="1" customWidth="1"/>
  </cols>
  <sheetData>
    <row r="3" spans="1:5" x14ac:dyDescent="0.2">
      <c r="A3" s="5" t="s">
        <v>34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2">
      <c r="A4" s="6" t="s">
        <v>30</v>
      </c>
      <c r="B4">
        <v>-0.26206446095875846</v>
      </c>
      <c r="C4">
        <v>47105.628205128211</v>
      </c>
      <c r="D4">
        <v>-1.001242645395976</v>
      </c>
      <c r="E4">
        <v>26.871794871794872</v>
      </c>
    </row>
    <row r="5" spans="1:5" x14ac:dyDescent="0.2">
      <c r="A5" s="6" t="s">
        <v>31</v>
      </c>
      <c r="B5">
        <v>1.0392781742252144</v>
      </c>
      <c r="C5">
        <v>66581.316363636375</v>
      </c>
      <c r="D5">
        <v>0.45692300385813744</v>
      </c>
      <c r="E5">
        <v>47.272727272727273</v>
      </c>
    </row>
    <row r="6" spans="1:5" x14ac:dyDescent="0.2">
      <c r="A6" s="6" t="s">
        <v>32</v>
      </c>
      <c r="B6">
        <v>-0.85984520614430515</v>
      </c>
      <c r="C6">
        <v>38159.336071428559</v>
      </c>
      <c r="D6">
        <v>0.85607157296873226</v>
      </c>
      <c r="E6">
        <v>52.857142857142854</v>
      </c>
    </row>
    <row r="7" spans="1:5" x14ac:dyDescent="0.2">
      <c r="A7" s="6" t="s">
        <v>35</v>
      </c>
      <c r="B7">
        <v>-3.7747582837255321E-16</v>
      </c>
      <c r="C7">
        <v>51027.643499999998</v>
      </c>
      <c r="D7">
        <v>-3.7404107589011915E-16</v>
      </c>
      <c r="E7">
        <v>40.880000000000003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0ACD-2DF4-6B40-B784-B312968D91C8}">
  <dimension ref="A1:AA101"/>
  <sheetViews>
    <sheetView tabSelected="1" topLeftCell="J2" workbookViewId="0">
      <selection activeCell="AE17" sqref="AE17"/>
    </sheetView>
  </sheetViews>
  <sheetFormatPr baseColWidth="10" defaultRowHeight="15" x14ac:dyDescent="0.2"/>
  <cols>
    <col min="1" max="1" width="7.1640625" customWidth="1"/>
    <col min="2" max="2" width="15.1640625" customWidth="1"/>
    <col min="3" max="3" width="17" customWidth="1"/>
    <col min="4" max="4" width="18.83203125" customWidth="1"/>
    <col min="5" max="5" width="13.5" customWidth="1"/>
    <col min="6" max="6" width="14.33203125" customWidth="1"/>
    <col min="7" max="7" width="13.83203125" customWidth="1"/>
    <col min="8" max="8" width="18.6640625" customWidth="1"/>
    <col min="9" max="9" width="10.1640625" customWidth="1"/>
    <col min="10" max="12" width="18.33203125" customWidth="1"/>
    <col min="13" max="13" width="14.6640625" customWidth="1"/>
    <col min="14" max="14" width="10" hidden="1" customWidth="1"/>
    <col min="15" max="15" width="3.6640625" hidden="1" customWidth="1"/>
    <col min="16" max="16" width="2" hidden="1" customWidth="1"/>
    <col min="17" max="18" width="2.83203125" hidden="1" customWidth="1"/>
    <col min="19" max="19" width="2.5" hidden="1" customWidth="1"/>
    <col min="20" max="20" width="1.83203125" hidden="1" customWidth="1"/>
    <col min="21" max="21" width="5.1640625" hidden="1" customWidth="1"/>
    <col min="22" max="22" width="0" hidden="1" customWidth="1"/>
    <col min="25" max="25" width="14.6640625" customWidth="1"/>
  </cols>
  <sheetData>
    <row r="1" spans="1:27" ht="17" customHeight="1" x14ac:dyDescent="0.2">
      <c r="A1" s="2" t="s">
        <v>0</v>
      </c>
      <c r="B1" s="2" t="s">
        <v>1</v>
      </c>
      <c r="C1" s="2" t="s">
        <v>19</v>
      </c>
      <c r="D1" s="2" t="s">
        <v>20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30</v>
      </c>
      <c r="K1" s="2" t="s">
        <v>31</v>
      </c>
      <c r="L1" s="2" t="s">
        <v>32</v>
      </c>
      <c r="M1" s="2" t="s">
        <v>2</v>
      </c>
      <c r="N1" s="2" t="s">
        <v>13</v>
      </c>
      <c r="O1" s="2" t="s">
        <v>14</v>
      </c>
      <c r="P1" s="2" t="s">
        <v>15</v>
      </c>
      <c r="Q1" s="2" t="s">
        <v>5</v>
      </c>
      <c r="R1" s="2" t="s">
        <v>16</v>
      </c>
      <c r="S1" s="2" t="s">
        <v>17</v>
      </c>
      <c r="T1" s="2" t="s">
        <v>18</v>
      </c>
      <c r="U1" s="2" t="s">
        <v>6</v>
      </c>
      <c r="Y1" t="s">
        <v>1</v>
      </c>
      <c r="Z1" t="s">
        <v>2</v>
      </c>
    </row>
    <row r="2" spans="1:27" x14ac:dyDescent="0.2">
      <c r="A2">
        <v>1</v>
      </c>
      <c r="B2">
        <v>56</v>
      </c>
      <c r="C2">
        <f>STANDARDIZE(Table13[[#This Row],[Age]],AVERAGE(Table13[Age]),STDEV(Table13[Age]))</f>
        <v>1.0807086746542298</v>
      </c>
      <c r="D2">
        <f>STANDARDIZE(Table13[[#This Row],[Income]],AVERAGE(Table13[Income]),STDEV(Table13[Income]))</f>
        <v>0.56909170543289056</v>
      </c>
      <c r="E2">
        <f>SQRT((Table13[[#This Row],[Age-Norm]]-$Y$2)^2+(Table13[[#This Row],[Income-Norm]]-$Z$2)^2)</f>
        <v>2.2285682728031464</v>
      </c>
      <c r="F2">
        <f>SQRT((Table13[[#This Row],[Age-Norm]]-$Y$3)^2+(Table13[[#This Row],[Income-Norm]]-$Z$3)^2)</f>
        <v>0.83842706326524108</v>
      </c>
      <c r="G2">
        <f>SQRT((Table13[[#This Row],[Age-Norm]]-$Y$4)^2+(Table13[[#This Row],[Income-Norm]]-$Z$4)^2)</f>
        <v>1.4230744310896108</v>
      </c>
      <c r="H2">
        <f>MIN(Table13[[#This Row],[Cluster1]],Table13[[#This Row],[Cluster2]],Table13[[#This Row],[Cluster3]])</f>
        <v>0.83842706326524108</v>
      </c>
      <c r="I2" t="str">
        <f>IF(Table13[[#This Row],[Minimum Disatance]]=Table13[[#This Row],[Cluster2]],"Cluster 2",IF(Table13[[#This Row],[Minimum Disatance]]=Table13[[#This Row],[Cluster1]],"Cluster 1","Cluster 3"))</f>
        <v>Cluster 2</v>
      </c>
      <c r="J2" t="e">
        <f>IF(Table13[[#This Row],[Cluster]]=Table13[[#Headers],[Cluster 1]],Table13[[#This Row],[Income-Norm]],NA())</f>
        <v>#N/A</v>
      </c>
      <c r="K2">
        <f>IF(Table13[[#This Row],[Cluster]]=Table13[[#Headers],[Cluster 2]],Table13[[#This Row],[Income-Norm]],NA())</f>
        <v>0.56909170543289056</v>
      </c>
      <c r="L2" t="e">
        <f>IF(Table13[[#This Row],[Cluster]]=Table13[[#Headers],[Cluster 3]],Table13[[#This Row],[Income-Norm]],NA())</f>
        <v>#N/A</v>
      </c>
      <c r="M2">
        <v>59544.58</v>
      </c>
      <c r="N2">
        <f>IF(Table13[[#This Row],[Purchasing Behavior]]="Low Spender",1,0)</f>
        <v>1</v>
      </c>
      <c r="O2">
        <f>IF(Table13[[#This Row],[Purchasing Behavior]]="High Spender",1,0)</f>
        <v>0</v>
      </c>
      <c r="P2">
        <f>IF(Table13[[#This Row],[Purchasing Behavior]]="Moderate Spender",1,0)</f>
        <v>0</v>
      </c>
      <c r="Q2" t="s">
        <v>13</v>
      </c>
      <c r="R2">
        <f>IF(Table13[[#This Row],[Engagement with Promotions]]="Often Engaged",1,0)</f>
        <v>1</v>
      </c>
      <c r="S2">
        <f>IF(Table13[[#This Row],[Engagement with Promotions]]="Never Engaged",1,0)</f>
        <v>0</v>
      </c>
      <c r="T2">
        <f>IF(Table13[[#This Row],[Engagement with Promotions]]="Rarely Engaged",1,0)</f>
        <v>0</v>
      </c>
      <c r="U2" t="s">
        <v>16</v>
      </c>
      <c r="W2" t="s">
        <v>24</v>
      </c>
      <c r="X2" s="4" t="s">
        <v>21</v>
      </c>
      <c r="Y2" s="3">
        <v>-1.0259558887051459</v>
      </c>
      <c r="Z2" s="3">
        <v>-0.15787525669857469</v>
      </c>
      <c r="AA2" s="3"/>
    </row>
    <row r="3" spans="1:27" x14ac:dyDescent="0.2">
      <c r="A3">
        <v>2</v>
      </c>
      <c r="B3">
        <v>46</v>
      </c>
      <c r="C3">
        <f>STANDARDIZE(Table13[[#This Row],[Age]],AVERAGE(Table13[Age]),STDEV(Table13[Age]))</f>
        <v>0.36595426020037397</v>
      </c>
      <c r="D3">
        <f>STANDARDIZE(Table13[[#This Row],[Income]],AVERAGE(Table13[Income]),STDEV(Table13[Income]))</f>
        <v>-0.97745610175216668</v>
      </c>
      <c r="E3">
        <f>SQRT((Table13[[#This Row],[Age-Norm]]-$Y$2)^2+(Table13[[#This Row],[Income-Norm]]-$Z$2)^2)</f>
        <v>1.6152791165012153</v>
      </c>
      <c r="F3">
        <f>SQRT((Table13[[#This Row],[Age-Norm]]-$Y$3)^2+(Table13[[#This Row],[Income-Norm]]-$Z$3)^2)</f>
        <v>1.8496633720591749</v>
      </c>
      <c r="G3">
        <f>SQRT((Table13[[#This Row],[Age-Norm]]-$Y$4)^2+(Table13[[#This Row],[Income-Norm]]-$Z$4)^2)</f>
        <v>0.5169252683924872</v>
      </c>
      <c r="H3">
        <f>MIN(Table13[[#This Row],[Cluster1]],Table13[[#This Row],[Cluster2]],Table13[[#This Row],[Cluster3]])</f>
        <v>0.5169252683924872</v>
      </c>
      <c r="I3" t="str">
        <f>IF(Table13[[#This Row],[Minimum Disatance]]=Table13[[#This Row],[Cluster2]],"Cluster 2",IF(Table13[[#This Row],[Minimum Disatance]]=Table13[[#This Row],[Cluster1]],"Cluster 1","Cluster 3"))</f>
        <v>Cluster 3</v>
      </c>
      <c r="J3" t="e">
        <f>IF(Table13[[#This Row],[Cluster]]=Table13[[#Headers],[Cluster 1]],Table13[[#This Row],[Income-Norm]],NA())</f>
        <v>#N/A</v>
      </c>
      <c r="K3" t="e">
        <f>IF(Table13[[#This Row],[Cluster]]=Table13[[#Headers],[Cluster 2]],Table13[[#This Row],[Income-Norm]],NA())</f>
        <v>#N/A</v>
      </c>
      <c r="L3">
        <f>IF(Table13[[#This Row],[Cluster]]=Table13[[#Headers],[Cluster 3]],Table13[[#This Row],[Income-Norm]],NA())</f>
        <v>-0.97745610175216668</v>
      </c>
      <c r="M3">
        <v>36399.19</v>
      </c>
      <c r="N3">
        <f>IF(Table13[[#This Row],[Purchasing Behavior]]="Low Spender",1,0)</f>
        <v>0</v>
      </c>
      <c r="O3">
        <f>IF(Table13[[#This Row],[Purchasing Behavior]]="High Spender",1,0)</f>
        <v>1</v>
      </c>
      <c r="P3">
        <f>IF(Table13[[#This Row],[Purchasing Behavior]]="Moderate Spender",1,0)</f>
        <v>0</v>
      </c>
      <c r="Q3" t="s">
        <v>14</v>
      </c>
      <c r="R3">
        <f>IF(Table13[[#This Row],[Engagement with Promotions]]="Often Engaged",1,0)</f>
        <v>1</v>
      </c>
      <c r="S3">
        <f>IF(Table13[[#This Row],[Engagement with Promotions]]="Never Engaged",1,0)</f>
        <v>0</v>
      </c>
      <c r="T3">
        <f>IF(Table13[[#This Row],[Engagement with Promotions]]="Rarely Engaged",1,0)</f>
        <v>0</v>
      </c>
      <c r="U3" t="s">
        <v>16</v>
      </c>
      <c r="W3" t="s">
        <v>25</v>
      </c>
      <c r="X3" t="s">
        <v>22</v>
      </c>
      <c r="Y3">
        <v>0.29851629501102189</v>
      </c>
      <c r="Z3">
        <v>0.8709774812549258</v>
      </c>
    </row>
    <row r="4" spans="1:27" x14ac:dyDescent="0.2">
      <c r="A4">
        <v>3</v>
      </c>
      <c r="B4">
        <v>32</v>
      </c>
      <c r="C4">
        <f>STANDARDIZE(Table13[[#This Row],[Age]],AVERAGE(Table13[Age]),STDEV(Table13[Age]))</f>
        <v>-0.63470192003502413</v>
      </c>
      <c r="D4">
        <f>STANDARDIZE(Table13[[#This Row],[Income]],AVERAGE(Table13[Income]),STDEV(Table13[Income]))</f>
        <v>0.40846325477362533</v>
      </c>
      <c r="E4">
        <f>SQRT((Table13[[#This Row],[Age-Norm]]-$Y$2)^2+(Table13[[#This Row],[Income-Norm]]-$Z$2)^2)</f>
        <v>0.68834510064114496</v>
      </c>
      <c r="F4">
        <f>SQRT((Table13[[#This Row],[Age-Norm]]-$Y$3)^2+(Table13[[#This Row],[Income-Norm]]-$Z$3)^2)</f>
        <v>1.0415448365727344</v>
      </c>
      <c r="G4">
        <f>SQRT((Table13[[#This Row],[Age-Norm]]-$Y$4)^2+(Table13[[#This Row],[Income-Norm]]-$Z$4)^2)</f>
        <v>1.9484922421012929</v>
      </c>
      <c r="H4">
        <f>MIN(Table13[[#This Row],[Cluster1]],Table13[[#This Row],[Cluster2]],Table13[[#This Row],[Cluster3]])</f>
        <v>0.68834510064114496</v>
      </c>
      <c r="I4" t="str">
        <f>IF(Table13[[#This Row],[Minimum Disatance]]=Table13[[#This Row],[Cluster2]],"Cluster 2",IF(Table13[[#This Row],[Minimum Disatance]]=Table13[[#This Row],[Cluster1]],"Cluster 1","Cluster 3"))</f>
        <v>Cluster 1</v>
      </c>
      <c r="J4">
        <f>IF(Table13[[#This Row],[Cluster]]=Table13[[#Headers],[Cluster 1]],Table13[[#This Row],[Income-Norm]],NA())</f>
        <v>0.40846325477362533</v>
      </c>
      <c r="K4" t="e">
        <f>IF(Table13[[#This Row],[Cluster]]=Table13[[#Headers],[Cluster 2]],Table13[[#This Row],[Income-Norm]],NA())</f>
        <v>#N/A</v>
      </c>
      <c r="L4" t="e">
        <f>IF(Table13[[#This Row],[Cluster]]=Table13[[#Headers],[Cluster 3]],Table13[[#This Row],[Income-Norm]],NA())</f>
        <v>#N/A</v>
      </c>
      <c r="M4">
        <v>57140.639999999999</v>
      </c>
      <c r="N4">
        <f>IF(Table13[[#This Row],[Purchasing Behavior]]="Low Spender",1,0)</f>
        <v>0</v>
      </c>
      <c r="O4">
        <f>IF(Table13[[#This Row],[Purchasing Behavior]]="High Spender",1,0)</f>
        <v>0</v>
      </c>
      <c r="P4">
        <f>IF(Table13[[#This Row],[Purchasing Behavior]]="Moderate Spender",1,0)</f>
        <v>1</v>
      </c>
      <c r="Q4" t="s">
        <v>15</v>
      </c>
      <c r="R4">
        <f>IF(Table13[[#This Row],[Engagement with Promotions]]="Often Engaged",1,0)</f>
        <v>0</v>
      </c>
      <c r="S4">
        <f>IF(Table13[[#This Row],[Engagement with Promotions]]="Never Engaged",1,0)</f>
        <v>1</v>
      </c>
      <c r="T4">
        <f>IF(Table13[[#This Row],[Engagement with Promotions]]="Rarely Engaged",1,0)</f>
        <v>0</v>
      </c>
      <c r="U4" t="s">
        <v>17</v>
      </c>
      <c r="W4" t="s">
        <v>26</v>
      </c>
      <c r="X4" t="s">
        <v>23</v>
      </c>
      <c r="Y4">
        <v>0.86351952962822087</v>
      </c>
      <c r="Z4">
        <v>-0.83731140594872566</v>
      </c>
    </row>
    <row r="5" spans="1:27" x14ac:dyDescent="0.2">
      <c r="A5">
        <v>4</v>
      </c>
      <c r="B5">
        <v>60</v>
      </c>
      <c r="C5">
        <f>STANDARDIZE(Table13[[#This Row],[Age]],AVERAGE(Table13[Age]),STDEV(Table13[Age]))</f>
        <v>1.366610440435772</v>
      </c>
      <c r="D5">
        <f>STANDARDIZE(Table13[[#This Row],[Income]],AVERAGE(Table13[Income]),STDEV(Table13[Income]))</f>
        <v>1.2379708807752312</v>
      </c>
      <c r="E5">
        <f>SQRT((Table13[[#This Row],[Age-Norm]]-$Y$2)^2+(Table13[[#This Row],[Income-Norm]]-$Z$2)^2)</f>
        <v>2.7699747433576696</v>
      </c>
      <c r="F5">
        <f>SQRT((Table13[[#This Row],[Age-Norm]]-$Y$3)^2+(Table13[[#This Row],[Income-Norm]]-$Z$3)^2)</f>
        <v>1.1293844601295424</v>
      </c>
      <c r="G5">
        <f>SQRT((Table13[[#This Row],[Age-Norm]]-$Y$4)^2+(Table13[[#This Row],[Income-Norm]]-$Z$4)^2)</f>
        <v>2.1353915411763218</v>
      </c>
      <c r="H5">
        <f>MIN(Table13[[#This Row],[Cluster1]],Table13[[#This Row],[Cluster2]],Table13[[#This Row],[Cluster3]])</f>
        <v>1.1293844601295424</v>
      </c>
      <c r="I5" t="str">
        <f>IF(Table13[[#This Row],[Minimum Disatance]]=Table13[[#This Row],[Cluster2]],"Cluster 2",IF(Table13[[#This Row],[Minimum Disatance]]=Table13[[#This Row],[Cluster1]],"Cluster 1","Cluster 3"))</f>
        <v>Cluster 2</v>
      </c>
      <c r="J5" t="e">
        <f>IF(Table13[[#This Row],[Cluster]]=Table13[[#Headers],[Cluster 1]],Table13[[#This Row],[Income-Norm]],NA())</f>
        <v>#N/A</v>
      </c>
      <c r="K5">
        <f>IF(Table13[[#This Row],[Cluster]]=Table13[[#Headers],[Cluster 2]],Table13[[#This Row],[Income-Norm]],NA())</f>
        <v>1.2379708807752312</v>
      </c>
      <c r="L5" t="e">
        <f>IF(Table13[[#This Row],[Cluster]]=Table13[[#Headers],[Cluster 3]],Table13[[#This Row],[Income-Norm]],NA())</f>
        <v>#N/A</v>
      </c>
      <c r="M5">
        <v>69554.92</v>
      </c>
      <c r="N5">
        <f>IF(Table13[[#This Row],[Purchasing Behavior]]="Low Spender",1,0)</f>
        <v>1</v>
      </c>
      <c r="O5">
        <f>IF(Table13[[#This Row],[Purchasing Behavior]]="High Spender",1,0)</f>
        <v>0</v>
      </c>
      <c r="P5">
        <f>IF(Table13[[#This Row],[Purchasing Behavior]]="Moderate Spender",1,0)</f>
        <v>0</v>
      </c>
      <c r="Q5" t="s">
        <v>13</v>
      </c>
      <c r="R5">
        <f>IF(Table13[[#This Row],[Engagement with Promotions]]="Often Engaged",1,0)</f>
        <v>0</v>
      </c>
      <c r="S5">
        <f>IF(Table13[[#This Row],[Engagement with Promotions]]="Never Engaged",1,0)</f>
        <v>0</v>
      </c>
      <c r="T5">
        <f>IF(Table13[[#This Row],[Engagement with Promotions]]="Rarely Engaged",1,0)</f>
        <v>1</v>
      </c>
      <c r="U5" t="s">
        <v>18</v>
      </c>
    </row>
    <row r="6" spans="1:27" x14ac:dyDescent="0.2">
      <c r="A6">
        <v>5</v>
      </c>
      <c r="B6">
        <v>25</v>
      </c>
      <c r="C6">
        <f>STANDARDIZE(Table13[[#This Row],[Age]],AVERAGE(Table13[Age]),STDEV(Table13[Age]))</f>
        <v>-1.1350300101527231</v>
      </c>
      <c r="D6">
        <f>STANDARDIZE(Table13[[#This Row],[Income]],AVERAGE(Table13[Income]),STDEV(Table13[Income]))</f>
        <v>0.14340432779179857</v>
      </c>
      <c r="E6">
        <f>SQRT((Table13[[#This Row],[Age-Norm]]-$Y$2)^2+(Table13[[#This Row],[Income-Norm]]-$Z$2)^2)</f>
        <v>0.32041621681845756</v>
      </c>
      <c r="F6">
        <f>SQRT((Table13[[#This Row],[Age-Norm]]-$Y$3)^2+(Table13[[#This Row],[Income-Norm]]-$Z$3)^2)</f>
        <v>1.6076124230326487</v>
      </c>
      <c r="G6">
        <f>SQRT((Table13[[#This Row],[Age-Norm]]-$Y$4)^2+(Table13[[#This Row],[Income-Norm]]-$Z$4)^2)</f>
        <v>2.2262083490466109</v>
      </c>
      <c r="H6">
        <f>MIN(Table13[[#This Row],[Cluster1]],Table13[[#This Row],[Cluster2]],Table13[[#This Row],[Cluster3]])</f>
        <v>0.32041621681845756</v>
      </c>
      <c r="I6" t="str">
        <f>IF(Table13[[#This Row],[Minimum Disatance]]=Table13[[#This Row],[Cluster2]],"Cluster 2",IF(Table13[[#This Row],[Minimum Disatance]]=Table13[[#This Row],[Cluster1]],"Cluster 1","Cluster 3"))</f>
        <v>Cluster 1</v>
      </c>
      <c r="J6">
        <f>IF(Table13[[#This Row],[Cluster]]=Table13[[#Headers],[Cluster 1]],Table13[[#This Row],[Income-Norm]],NA())</f>
        <v>0.14340432779179857</v>
      </c>
      <c r="K6" t="e">
        <f>IF(Table13[[#This Row],[Cluster]]=Table13[[#Headers],[Cluster 2]],Table13[[#This Row],[Income-Norm]],NA())</f>
        <v>#N/A</v>
      </c>
      <c r="L6" t="e">
        <f>IF(Table13[[#This Row],[Cluster]]=Table13[[#Headers],[Cluster 3]],Table13[[#This Row],[Income-Norm]],NA())</f>
        <v>#N/A</v>
      </c>
      <c r="M6">
        <v>53173.81</v>
      </c>
      <c r="N6">
        <f>IF(Table13[[#This Row],[Purchasing Behavior]]="Low Spender",1,0)</f>
        <v>0</v>
      </c>
      <c r="O6">
        <f>IF(Table13[[#This Row],[Purchasing Behavior]]="High Spender",1,0)</f>
        <v>0</v>
      </c>
      <c r="P6">
        <f>IF(Table13[[#This Row],[Purchasing Behavior]]="Moderate Spender",1,0)</f>
        <v>1</v>
      </c>
      <c r="Q6" t="s">
        <v>15</v>
      </c>
      <c r="R6">
        <f>IF(Table13[[#This Row],[Engagement with Promotions]]="Often Engaged",1,0)</f>
        <v>1</v>
      </c>
      <c r="S6">
        <f>IF(Table13[[#This Row],[Engagement with Promotions]]="Never Engaged",1,0)</f>
        <v>0</v>
      </c>
      <c r="T6">
        <f>IF(Table13[[#This Row],[Engagement with Promotions]]="Rarely Engaged",1,0)</f>
        <v>0</v>
      </c>
      <c r="U6" t="s">
        <v>16</v>
      </c>
    </row>
    <row r="7" spans="1:27" x14ac:dyDescent="0.2">
      <c r="A7">
        <v>6</v>
      </c>
      <c r="B7">
        <v>38</v>
      </c>
      <c r="C7">
        <f>STANDARDIZE(Table13[[#This Row],[Age]],AVERAGE(Table13[Age]),STDEV(Table13[Age]))</f>
        <v>-0.20584927136271064</v>
      </c>
      <c r="D7">
        <f>STANDARDIZE(Table13[[#This Row],[Income]],AVERAGE(Table13[Income]),STDEV(Table13[Income]))</f>
        <v>0.52974143010249608</v>
      </c>
      <c r="E7">
        <f>SQRT((Table13[[#This Row],[Age-Norm]]-$Y$2)^2+(Table13[[#This Row],[Income-Norm]]-$Z$2)^2)</f>
        <v>1.0702296817861729</v>
      </c>
      <c r="F7">
        <f>SQRT((Table13[[#This Row],[Age-Norm]]-$Y$3)^2+(Table13[[#This Row],[Income-Norm]]-$Z$3)^2)</f>
        <v>0.60895539011457944</v>
      </c>
      <c r="G7">
        <f>SQRT((Table13[[#This Row],[Age-Norm]]-$Y$4)^2+(Table13[[#This Row],[Income-Norm]]-$Z$4)^2)</f>
        <v>1.7356218162631141</v>
      </c>
      <c r="H7">
        <f>MIN(Table13[[#This Row],[Cluster1]],Table13[[#This Row],[Cluster2]],Table13[[#This Row],[Cluster3]])</f>
        <v>0.60895539011457944</v>
      </c>
      <c r="I7" t="str">
        <f>IF(Table13[[#This Row],[Minimum Disatance]]=Table13[[#This Row],[Cluster2]],"Cluster 2",IF(Table13[[#This Row],[Minimum Disatance]]=Table13[[#This Row],[Cluster1]],"Cluster 1","Cluster 3"))</f>
        <v>Cluster 2</v>
      </c>
      <c r="J7" t="e">
        <f>IF(Table13[[#This Row],[Cluster]]=Table13[[#Headers],[Cluster 1]],Table13[[#This Row],[Income-Norm]],NA())</f>
        <v>#N/A</v>
      </c>
      <c r="K7">
        <f>IF(Table13[[#This Row],[Cluster]]=Table13[[#Headers],[Cluster 2]],Table13[[#This Row],[Income-Norm]],NA())</f>
        <v>0.52974143010249608</v>
      </c>
      <c r="L7" t="e">
        <f>IF(Table13[[#This Row],[Cluster]]=Table13[[#Headers],[Cluster 3]],Table13[[#This Row],[Income-Norm]],NA())</f>
        <v>#N/A</v>
      </c>
      <c r="M7">
        <v>58955.67</v>
      </c>
      <c r="N7">
        <f>IF(Table13[[#This Row],[Purchasing Behavior]]="Low Spender",1,0)</f>
        <v>0</v>
      </c>
      <c r="O7">
        <f>IF(Table13[[#This Row],[Purchasing Behavior]]="High Spender",1,0)</f>
        <v>1</v>
      </c>
      <c r="P7">
        <f>IF(Table13[[#This Row],[Purchasing Behavior]]="Moderate Spender",1,0)</f>
        <v>0</v>
      </c>
      <c r="Q7" t="s">
        <v>14</v>
      </c>
      <c r="R7">
        <f>IF(Table13[[#This Row],[Engagement with Promotions]]="Often Engaged",1,0)</f>
        <v>0</v>
      </c>
      <c r="S7">
        <f>IF(Table13[[#This Row],[Engagement with Promotions]]="Never Engaged",1,0)</f>
        <v>1</v>
      </c>
      <c r="T7">
        <f>IF(Table13[[#This Row],[Engagement with Promotions]]="Rarely Engaged",1,0)</f>
        <v>0</v>
      </c>
      <c r="U7" t="s">
        <v>17</v>
      </c>
    </row>
    <row r="8" spans="1:27" x14ac:dyDescent="0.2">
      <c r="A8">
        <v>7</v>
      </c>
      <c r="B8">
        <v>56</v>
      </c>
      <c r="C8">
        <f>STANDARDIZE(Table13[[#This Row],[Age]],AVERAGE(Table13[Age]),STDEV(Table13[Age]))</f>
        <v>1.0807086746542298</v>
      </c>
      <c r="D8">
        <f>STANDARDIZE(Table13[[#This Row],[Income]],AVERAGE(Table13[Income]),STDEV(Table13[Income]))</f>
        <v>-0.96704706490278602</v>
      </c>
      <c r="E8">
        <f>SQRT((Table13[[#This Row],[Age-Norm]]-$Y$2)^2+(Table13[[#This Row],[Income-Norm]]-$Z$2)^2)</f>
        <v>2.2567220913764774</v>
      </c>
      <c r="F8">
        <f>SQRT((Table13[[#This Row],[Age-Norm]]-$Y$3)^2+(Table13[[#This Row],[Income-Norm]]-$Z$3)^2)</f>
        <v>1.9975382727372626</v>
      </c>
      <c r="G8">
        <f>SQRT((Table13[[#This Row],[Age-Norm]]-$Y$4)^2+(Table13[[#This Row],[Income-Norm]]-$Z$4)^2)</f>
        <v>0.25298708647156876</v>
      </c>
      <c r="H8">
        <f>MIN(Table13[[#This Row],[Cluster1]],Table13[[#This Row],[Cluster2]],Table13[[#This Row],[Cluster3]])</f>
        <v>0.25298708647156876</v>
      </c>
      <c r="I8" t="str">
        <f>IF(Table13[[#This Row],[Minimum Disatance]]=Table13[[#This Row],[Cluster2]],"Cluster 2",IF(Table13[[#This Row],[Minimum Disatance]]=Table13[[#This Row],[Cluster1]],"Cluster 1","Cluster 3"))</f>
        <v>Cluster 3</v>
      </c>
      <c r="J8" t="e">
        <f>IF(Table13[[#This Row],[Cluster]]=Table13[[#Headers],[Cluster 1]],Table13[[#This Row],[Income-Norm]],NA())</f>
        <v>#N/A</v>
      </c>
      <c r="K8" t="e">
        <f>IF(Table13[[#This Row],[Cluster]]=Table13[[#Headers],[Cluster 2]],Table13[[#This Row],[Income-Norm]],NA())</f>
        <v>#N/A</v>
      </c>
      <c r="L8">
        <f>IF(Table13[[#This Row],[Cluster]]=Table13[[#Headers],[Cluster 3]],Table13[[#This Row],[Income-Norm]],NA())</f>
        <v>-0.96704706490278602</v>
      </c>
      <c r="M8">
        <v>36554.97</v>
      </c>
      <c r="N8">
        <f>IF(Table13[[#This Row],[Purchasing Behavior]]="Low Spender",1,0)</f>
        <v>0</v>
      </c>
      <c r="O8">
        <f>IF(Table13[[#This Row],[Purchasing Behavior]]="High Spender",1,0)</f>
        <v>0</v>
      </c>
      <c r="P8">
        <f>IF(Table13[[#This Row],[Purchasing Behavior]]="Moderate Spender",1,0)</f>
        <v>1</v>
      </c>
      <c r="Q8" t="s">
        <v>15</v>
      </c>
      <c r="R8">
        <f>IF(Table13[[#This Row],[Engagement with Promotions]]="Often Engaged",1,0)</f>
        <v>0</v>
      </c>
      <c r="S8">
        <f>IF(Table13[[#This Row],[Engagement with Promotions]]="Never Engaged",1,0)</f>
        <v>0</v>
      </c>
      <c r="T8">
        <f>IF(Table13[[#This Row],[Engagement with Promotions]]="Rarely Engaged",1,0)</f>
        <v>1</v>
      </c>
      <c r="U8" t="s">
        <v>18</v>
      </c>
    </row>
    <row r="9" spans="1:27" x14ac:dyDescent="0.2">
      <c r="A9">
        <v>8</v>
      </c>
      <c r="B9">
        <v>36</v>
      </c>
      <c r="C9">
        <f>STANDARDIZE(Table13[[#This Row],[Age]],AVERAGE(Table13[Age]),STDEV(Table13[Age]))</f>
        <v>-0.34880015425348182</v>
      </c>
      <c r="D9">
        <f>STANDARDIZE(Table13[[#This Row],[Income]],AVERAGE(Table13[Income]),STDEV(Table13[Income]))</f>
        <v>-0.18090953485590816</v>
      </c>
      <c r="E9">
        <f>SQRT((Table13[[#This Row],[Age-Norm]]-$Y$2)^2+(Table13[[#This Row],[Income-Norm]]-$Z$2)^2)</f>
        <v>0.67754739071964698</v>
      </c>
      <c r="F9">
        <f>SQRT((Table13[[#This Row],[Age-Norm]]-$Y$3)^2+(Table13[[#This Row],[Income-Norm]]-$Z$3)^2)</f>
        <v>1.2351052101545676</v>
      </c>
      <c r="G9">
        <f>SQRT((Table13[[#This Row],[Age-Norm]]-$Y$4)^2+(Table13[[#This Row],[Income-Norm]]-$Z$4)^2)</f>
        <v>1.3786161294215236</v>
      </c>
      <c r="H9">
        <f>MIN(Table13[[#This Row],[Cluster1]],Table13[[#This Row],[Cluster2]],Table13[[#This Row],[Cluster3]])</f>
        <v>0.67754739071964698</v>
      </c>
      <c r="I9" t="str">
        <f>IF(Table13[[#This Row],[Minimum Disatance]]=Table13[[#This Row],[Cluster2]],"Cluster 2",IF(Table13[[#This Row],[Minimum Disatance]]=Table13[[#This Row],[Cluster1]],"Cluster 1","Cluster 3"))</f>
        <v>Cluster 1</v>
      </c>
      <c r="J9">
        <f>IF(Table13[[#This Row],[Cluster]]=Table13[[#Headers],[Cluster 1]],Table13[[#This Row],[Income-Norm]],NA())</f>
        <v>-0.18090953485590816</v>
      </c>
      <c r="K9" t="e">
        <f>IF(Table13[[#This Row],[Cluster]]=Table13[[#Headers],[Cluster 2]],Table13[[#This Row],[Income-Norm]],NA())</f>
        <v>#N/A</v>
      </c>
      <c r="L9" t="e">
        <f>IF(Table13[[#This Row],[Cluster]]=Table13[[#Headers],[Cluster 3]],Table13[[#This Row],[Income-Norm]],NA())</f>
        <v>#N/A</v>
      </c>
      <c r="M9">
        <v>48320.18</v>
      </c>
      <c r="N9">
        <f>IF(Table13[[#This Row],[Purchasing Behavior]]="Low Spender",1,0)</f>
        <v>0</v>
      </c>
      <c r="O9">
        <f>IF(Table13[[#This Row],[Purchasing Behavior]]="High Spender",1,0)</f>
        <v>0</v>
      </c>
      <c r="P9">
        <f>IF(Table13[[#This Row],[Purchasing Behavior]]="Moderate Spender",1,0)</f>
        <v>1</v>
      </c>
      <c r="Q9" t="s">
        <v>15</v>
      </c>
      <c r="R9">
        <f>IF(Table13[[#This Row],[Engagement with Promotions]]="Often Engaged",1,0)</f>
        <v>0</v>
      </c>
      <c r="S9">
        <f>IF(Table13[[#This Row],[Engagement with Promotions]]="Never Engaged",1,0)</f>
        <v>1</v>
      </c>
      <c r="T9">
        <f>IF(Table13[[#This Row],[Engagement with Promotions]]="Rarely Engaged",1,0)</f>
        <v>0</v>
      </c>
      <c r="U9" t="s">
        <v>17</v>
      </c>
      <c r="W9" t="s">
        <v>29</v>
      </c>
    </row>
    <row r="10" spans="1:27" x14ac:dyDescent="0.2">
      <c r="A10">
        <v>9</v>
      </c>
      <c r="B10">
        <v>40</v>
      </c>
      <c r="C10">
        <f>STANDARDIZE(Table13[[#This Row],[Age]],AVERAGE(Table13[Age]),STDEV(Table13[Age]))</f>
        <v>-6.2898388471939487E-2</v>
      </c>
      <c r="D10">
        <f>STANDARDIZE(Table13[[#This Row],[Income]],AVERAGE(Table13[Income]),STDEV(Table13[Income]))</f>
        <v>1.4036281163445257</v>
      </c>
      <c r="E10">
        <f>SQRT((Table13[[#This Row],[Age-Norm]]-$Y$2)^2+(Table13[[#This Row],[Income-Norm]]-$Z$2)^2)</f>
        <v>1.8346041896770027</v>
      </c>
      <c r="F10">
        <f>SQRT((Table13[[#This Row],[Age-Norm]]-$Y$3)^2+(Table13[[#This Row],[Income-Norm]]-$Z$3)^2)</f>
        <v>0.64369035451717249</v>
      </c>
      <c r="G10">
        <f>SQRT((Table13[[#This Row],[Age-Norm]]-$Y$4)^2+(Table13[[#This Row],[Income-Norm]]-$Z$4)^2)</f>
        <v>2.4248835232961068</v>
      </c>
      <c r="H10">
        <f>MIN(Table13[[#This Row],[Cluster1]],Table13[[#This Row],[Cluster2]],Table13[[#This Row],[Cluster3]])</f>
        <v>0.64369035451717249</v>
      </c>
      <c r="I10" t="str">
        <f>IF(Table13[[#This Row],[Minimum Disatance]]=Table13[[#This Row],[Cluster2]],"Cluster 2",IF(Table13[[#This Row],[Minimum Disatance]]=Table13[[#This Row],[Cluster1]],"Cluster 1","Cluster 3"))</f>
        <v>Cluster 2</v>
      </c>
      <c r="J10" t="e">
        <f>IF(Table13[[#This Row],[Cluster]]=Table13[[#Headers],[Cluster 1]],Table13[[#This Row],[Income-Norm]],NA())</f>
        <v>#N/A</v>
      </c>
      <c r="K10">
        <f>IF(Table13[[#This Row],[Cluster]]=Table13[[#Headers],[Cluster 2]],Table13[[#This Row],[Income-Norm]],NA())</f>
        <v>1.4036281163445257</v>
      </c>
      <c r="L10" t="e">
        <f>IF(Table13[[#This Row],[Cluster]]=Table13[[#Headers],[Cluster 3]],Table13[[#This Row],[Income-Norm]],NA())</f>
        <v>#N/A</v>
      </c>
      <c r="M10">
        <v>72034.12</v>
      </c>
      <c r="N10">
        <f>IF(Table13[[#This Row],[Purchasing Behavior]]="Low Spender",1,0)</f>
        <v>0</v>
      </c>
      <c r="O10">
        <f>IF(Table13[[#This Row],[Purchasing Behavior]]="High Spender",1,0)</f>
        <v>0</v>
      </c>
      <c r="P10">
        <f>IF(Table13[[#This Row],[Purchasing Behavior]]="Moderate Spender",1,0)</f>
        <v>1</v>
      </c>
      <c r="Q10" t="s">
        <v>15</v>
      </c>
      <c r="R10">
        <f>IF(Table13[[#This Row],[Engagement with Promotions]]="Often Engaged",1,0)</f>
        <v>1</v>
      </c>
      <c r="S10">
        <f>IF(Table13[[#This Row],[Engagement with Promotions]]="Never Engaged",1,0)</f>
        <v>0</v>
      </c>
      <c r="T10">
        <f>IF(Table13[[#This Row],[Engagement with Promotions]]="Rarely Engaged",1,0)</f>
        <v>0</v>
      </c>
      <c r="U10" t="s">
        <v>16</v>
      </c>
      <c r="W10" t="s">
        <v>30</v>
      </c>
      <c r="X10">
        <f>SUMIF(Table13[Cluster],W10,Table13[Minimum Disatance])</f>
        <v>29.943587413276333</v>
      </c>
    </row>
    <row r="11" spans="1:27" x14ac:dyDescent="0.2">
      <c r="A11">
        <v>10</v>
      </c>
      <c r="B11">
        <v>28</v>
      </c>
      <c r="C11">
        <f>STANDARDIZE(Table13[[#This Row],[Age]],AVERAGE(Table13[Age]),STDEV(Table13[Age]))</f>
        <v>-0.92060368581656637</v>
      </c>
      <c r="D11">
        <f>STANDARDIZE(Table13[[#This Row],[Income]],AVERAGE(Table13[Income]),STDEV(Table13[Income]))</f>
        <v>-1.1951297894728123</v>
      </c>
      <c r="E11">
        <f>SQRT((Table13[[#This Row],[Age-Norm]]-$Y$2)^2+(Table13[[#This Row],[Income-Norm]]-$Z$2)^2)</f>
        <v>1.0425910283587609</v>
      </c>
      <c r="F11">
        <f>SQRT((Table13[[#This Row],[Age-Norm]]-$Y$3)^2+(Table13[[#This Row],[Income-Norm]]-$Z$3)^2)</f>
        <v>2.3989691081393865</v>
      </c>
      <c r="G11">
        <f>SQRT((Table13[[#This Row],[Age-Norm]]-$Y$4)^2+(Table13[[#This Row],[Income-Norm]]-$Z$4)^2)</f>
        <v>1.8196509674871268</v>
      </c>
      <c r="H11">
        <f>MIN(Table13[[#This Row],[Cluster1]],Table13[[#This Row],[Cluster2]],Table13[[#This Row],[Cluster3]])</f>
        <v>1.0425910283587609</v>
      </c>
      <c r="I11" t="str">
        <f>IF(Table13[[#This Row],[Minimum Disatance]]=Table13[[#This Row],[Cluster2]],"Cluster 2",IF(Table13[[#This Row],[Minimum Disatance]]=Table13[[#This Row],[Cluster1]],"Cluster 1","Cluster 3"))</f>
        <v>Cluster 1</v>
      </c>
      <c r="J11">
        <f>IF(Table13[[#This Row],[Cluster]]=Table13[[#Headers],[Cluster 1]],Table13[[#This Row],[Income-Norm]],NA())</f>
        <v>-1.1951297894728123</v>
      </c>
      <c r="K11" t="e">
        <f>IF(Table13[[#This Row],[Cluster]]=Table13[[#Headers],[Cluster 2]],Table13[[#This Row],[Income-Norm]],NA())</f>
        <v>#N/A</v>
      </c>
      <c r="L11" t="e">
        <f>IF(Table13[[#This Row],[Cluster]]=Table13[[#Headers],[Cluster 3]],Table13[[#This Row],[Income-Norm]],NA())</f>
        <v>#N/A</v>
      </c>
      <c r="M11">
        <v>33141.519999999997</v>
      </c>
      <c r="N11">
        <f>IF(Table13[[#This Row],[Purchasing Behavior]]="Low Spender",1,0)</f>
        <v>0</v>
      </c>
      <c r="O11">
        <f>IF(Table13[[#This Row],[Purchasing Behavior]]="High Spender",1,0)</f>
        <v>0</v>
      </c>
      <c r="P11">
        <f>IF(Table13[[#This Row],[Purchasing Behavior]]="Moderate Spender",1,0)</f>
        <v>1</v>
      </c>
      <c r="Q11" t="s">
        <v>15</v>
      </c>
      <c r="R11">
        <f>IF(Table13[[#This Row],[Engagement with Promotions]]="Often Engaged",1,0)</f>
        <v>1</v>
      </c>
      <c r="S11">
        <f>IF(Table13[[#This Row],[Engagement with Promotions]]="Never Engaged",1,0)</f>
        <v>0</v>
      </c>
      <c r="T11">
        <f>IF(Table13[[#This Row],[Engagement with Promotions]]="Rarely Engaged",1,0)</f>
        <v>0</v>
      </c>
      <c r="U11" t="s">
        <v>16</v>
      </c>
      <c r="W11" t="s">
        <v>31</v>
      </c>
      <c r="X11">
        <f>SUMIF(Table13[Cluster],W11,Table13[Minimum Disatance])</f>
        <v>29.240210042754214</v>
      </c>
    </row>
    <row r="12" spans="1:27" x14ac:dyDescent="0.2">
      <c r="A12">
        <v>11</v>
      </c>
      <c r="B12">
        <v>28</v>
      </c>
      <c r="C12">
        <f>STANDARDIZE(Table13[[#This Row],[Age]],AVERAGE(Table13[Age]),STDEV(Table13[Age]))</f>
        <v>-0.92060368581656637</v>
      </c>
      <c r="D12">
        <f>STANDARDIZE(Table13[[#This Row],[Income]],AVERAGE(Table13[Income]),STDEV(Table13[Income]))</f>
        <v>0.88350769525675121</v>
      </c>
      <c r="E12">
        <f>SQRT((Table13[[#This Row],[Age-Norm]]-$Y$2)^2+(Table13[[#This Row],[Income-Norm]]-$Z$2)^2)</f>
        <v>1.0466983993857377</v>
      </c>
      <c r="F12">
        <f>SQRT((Table13[[#This Row],[Age-Norm]]-$Y$3)^2+(Table13[[#This Row],[Income-Norm]]-$Z$3)^2)</f>
        <v>1.2191843724047609</v>
      </c>
      <c r="G12">
        <f>SQRT((Table13[[#This Row],[Age-Norm]]-$Y$4)^2+(Table13[[#This Row],[Income-Norm]]-$Z$4)^2)</f>
        <v>2.4787726856173542</v>
      </c>
      <c r="H12">
        <f>MIN(Table13[[#This Row],[Cluster1]],Table13[[#This Row],[Cluster2]],Table13[[#This Row],[Cluster3]])</f>
        <v>1.0466983993857377</v>
      </c>
      <c r="I12" t="str">
        <f>IF(Table13[[#This Row],[Minimum Disatance]]=Table13[[#This Row],[Cluster2]],"Cluster 2",IF(Table13[[#This Row],[Minimum Disatance]]=Table13[[#This Row],[Cluster1]],"Cluster 1","Cluster 3"))</f>
        <v>Cluster 1</v>
      </c>
      <c r="J12">
        <f>IF(Table13[[#This Row],[Cluster]]=Table13[[#Headers],[Cluster 1]],Table13[[#This Row],[Income-Norm]],NA())</f>
        <v>0.88350769525675121</v>
      </c>
      <c r="K12" t="e">
        <f>IF(Table13[[#This Row],[Cluster]]=Table13[[#Headers],[Cluster 2]],Table13[[#This Row],[Income-Norm]],NA())</f>
        <v>#N/A</v>
      </c>
      <c r="L12" t="e">
        <f>IF(Table13[[#This Row],[Cluster]]=Table13[[#Headers],[Cluster 3]],Table13[[#This Row],[Income-Norm]],NA())</f>
        <v>#N/A</v>
      </c>
      <c r="M12">
        <v>64250.080000000002</v>
      </c>
      <c r="N12">
        <f>IF(Table13[[#This Row],[Purchasing Behavior]]="Low Spender",1,0)</f>
        <v>0</v>
      </c>
      <c r="O12">
        <f>IF(Table13[[#This Row],[Purchasing Behavior]]="High Spender",1,0)</f>
        <v>1</v>
      </c>
      <c r="P12">
        <f>IF(Table13[[#This Row],[Purchasing Behavior]]="Moderate Spender",1,0)</f>
        <v>0</v>
      </c>
      <c r="Q12" t="s">
        <v>14</v>
      </c>
      <c r="R12">
        <f>IF(Table13[[#This Row],[Engagement with Promotions]]="Often Engaged",1,0)</f>
        <v>1</v>
      </c>
      <c r="S12">
        <f>IF(Table13[[#This Row],[Engagement with Promotions]]="Never Engaged",1,0)</f>
        <v>0</v>
      </c>
      <c r="T12">
        <f>IF(Table13[[#This Row],[Engagement with Promotions]]="Rarely Engaged",1,0)</f>
        <v>0</v>
      </c>
      <c r="U12" t="s">
        <v>16</v>
      </c>
      <c r="W12" t="s">
        <v>32</v>
      </c>
      <c r="X12">
        <f>SUMIF(Table13[Cluster],W12,Table13[Minimum Disatance])</f>
        <v>18.576724539081042</v>
      </c>
    </row>
    <row r="13" spans="1:27" x14ac:dyDescent="0.2">
      <c r="A13">
        <v>12</v>
      </c>
      <c r="B13">
        <v>41</v>
      </c>
      <c r="C13">
        <f>STANDARDIZE(Table13[[#This Row],[Age]],AVERAGE(Table13[Age]),STDEV(Table13[Age]))</f>
        <v>8.5770529734460858E-3</v>
      </c>
      <c r="D13">
        <f>STANDARDIZE(Table13[[#This Row],[Income]],AVERAGE(Table13[Income]),STDEV(Table13[Income]))</f>
        <v>1.661791340393652</v>
      </c>
      <c r="E13">
        <f>SQRT((Table13[[#This Row],[Age-Norm]]-$Y$2)^2+(Table13[[#This Row],[Income-Norm]]-$Z$2)^2)</f>
        <v>2.0931901327856877</v>
      </c>
      <c r="F13">
        <f>SQRT((Table13[[#This Row],[Age-Norm]]-$Y$3)^2+(Table13[[#This Row],[Income-Norm]]-$Z$3)^2)</f>
        <v>0.84228933501452397</v>
      </c>
      <c r="G13">
        <f>SQRT((Table13[[#This Row],[Age-Norm]]-$Y$4)^2+(Table13[[#This Row],[Income-Norm]]-$Z$4)^2)</f>
        <v>2.6412953593198574</v>
      </c>
      <c r="H13">
        <f>MIN(Table13[[#This Row],[Cluster1]],Table13[[#This Row],[Cluster2]],Table13[[#This Row],[Cluster3]])</f>
        <v>0.84228933501452397</v>
      </c>
      <c r="I13" t="str">
        <f>IF(Table13[[#This Row],[Minimum Disatance]]=Table13[[#This Row],[Cluster2]],"Cluster 2",IF(Table13[[#This Row],[Minimum Disatance]]=Table13[[#This Row],[Cluster1]],"Cluster 1","Cluster 3"))</f>
        <v>Cluster 2</v>
      </c>
      <c r="J13" t="e">
        <f>IF(Table13[[#This Row],[Cluster]]=Table13[[#Headers],[Cluster 1]],Table13[[#This Row],[Income-Norm]],NA())</f>
        <v>#N/A</v>
      </c>
      <c r="K13">
        <f>IF(Table13[[#This Row],[Cluster]]=Table13[[#Headers],[Cluster 2]],Table13[[#This Row],[Income-Norm]],NA())</f>
        <v>1.661791340393652</v>
      </c>
      <c r="L13" t="e">
        <f>IF(Table13[[#This Row],[Cluster]]=Table13[[#Headers],[Cluster 3]],Table13[[#This Row],[Income-Norm]],NA())</f>
        <v>#N/A</v>
      </c>
      <c r="M13">
        <v>75897.75</v>
      </c>
      <c r="N13">
        <f>IF(Table13[[#This Row],[Purchasing Behavior]]="Low Spender",1,0)</f>
        <v>0</v>
      </c>
      <c r="O13">
        <f>IF(Table13[[#This Row],[Purchasing Behavior]]="High Spender",1,0)</f>
        <v>0</v>
      </c>
      <c r="P13">
        <f>IF(Table13[[#This Row],[Purchasing Behavior]]="Moderate Spender",1,0)</f>
        <v>1</v>
      </c>
      <c r="Q13" t="s">
        <v>15</v>
      </c>
      <c r="R13">
        <f>IF(Table13[[#This Row],[Engagement with Promotions]]="Often Engaged",1,0)</f>
        <v>0</v>
      </c>
      <c r="S13">
        <f>IF(Table13[[#This Row],[Engagement with Promotions]]="Never Engaged",1,0)</f>
        <v>1</v>
      </c>
      <c r="T13">
        <f>IF(Table13[[#This Row],[Engagement with Promotions]]="Rarely Engaged",1,0)</f>
        <v>0</v>
      </c>
      <c r="U13" t="s">
        <v>17</v>
      </c>
    </row>
    <row r="14" spans="1:27" x14ac:dyDescent="0.2">
      <c r="A14">
        <v>13</v>
      </c>
      <c r="B14">
        <v>53</v>
      </c>
      <c r="C14">
        <f>STANDARDIZE(Table13[[#This Row],[Age]],AVERAGE(Table13[Age]),STDEV(Table13[Age]))</f>
        <v>0.86628235031807299</v>
      </c>
      <c r="D14">
        <f>STANDARDIZE(Table13[[#This Row],[Income]],AVERAGE(Table13[Income]),STDEV(Table13[Income]))</f>
        <v>0.39026447908806017</v>
      </c>
      <c r="E14">
        <f>SQRT((Table13[[#This Row],[Age-Norm]]-$Y$2)^2+(Table13[[#This Row],[Income-Norm]]-$Z$2)^2)</f>
        <v>1.9700311477664343</v>
      </c>
      <c r="F14">
        <f>SQRT((Table13[[#This Row],[Age-Norm]]-$Y$3)^2+(Table13[[#This Row],[Income-Norm]]-$Z$3)^2)</f>
        <v>0.74393768825837181</v>
      </c>
      <c r="G14">
        <f>SQRT((Table13[[#This Row],[Age-Norm]]-$Y$4)^2+(Table13[[#This Row],[Income-Norm]]-$Z$4)^2)</f>
        <v>1.2275789940781867</v>
      </c>
      <c r="H14">
        <f>MIN(Table13[[#This Row],[Cluster1]],Table13[[#This Row],[Cluster2]],Table13[[#This Row],[Cluster3]])</f>
        <v>0.74393768825837181</v>
      </c>
      <c r="I14" t="str">
        <f>IF(Table13[[#This Row],[Minimum Disatance]]=Table13[[#This Row],[Cluster2]],"Cluster 2",IF(Table13[[#This Row],[Minimum Disatance]]=Table13[[#This Row],[Cluster1]],"Cluster 1","Cluster 3"))</f>
        <v>Cluster 2</v>
      </c>
      <c r="J14" t="e">
        <f>IF(Table13[[#This Row],[Cluster]]=Table13[[#Headers],[Cluster 1]],Table13[[#This Row],[Income-Norm]],NA())</f>
        <v>#N/A</v>
      </c>
      <c r="K14">
        <f>IF(Table13[[#This Row],[Cluster]]=Table13[[#Headers],[Cluster 2]],Table13[[#This Row],[Income-Norm]],NA())</f>
        <v>0.39026447908806017</v>
      </c>
      <c r="L14" t="e">
        <f>IF(Table13[[#This Row],[Cluster]]=Table13[[#Headers],[Cluster 3]],Table13[[#This Row],[Income-Norm]],NA())</f>
        <v>#N/A</v>
      </c>
      <c r="M14">
        <v>56868.28</v>
      </c>
      <c r="N14">
        <f>IF(Table13[[#This Row],[Purchasing Behavior]]="Low Spender",1,0)</f>
        <v>0</v>
      </c>
      <c r="O14">
        <f>IF(Table13[[#This Row],[Purchasing Behavior]]="High Spender",1,0)</f>
        <v>0</v>
      </c>
      <c r="P14">
        <f>IF(Table13[[#This Row],[Purchasing Behavior]]="Moderate Spender",1,0)</f>
        <v>1</v>
      </c>
      <c r="Q14" t="s">
        <v>15</v>
      </c>
      <c r="R14">
        <f>IF(Table13[[#This Row],[Engagement with Promotions]]="Often Engaged",1,0)</f>
        <v>0</v>
      </c>
      <c r="S14">
        <f>IF(Table13[[#This Row],[Engagement with Promotions]]="Never Engaged",1,0)</f>
        <v>1</v>
      </c>
      <c r="T14">
        <f>IF(Table13[[#This Row],[Engagement with Promotions]]="Rarely Engaged",1,0)</f>
        <v>0</v>
      </c>
      <c r="U14" t="s">
        <v>17</v>
      </c>
    </row>
    <row r="15" spans="1:27" x14ac:dyDescent="0.2">
      <c r="A15">
        <v>14</v>
      </c>
      <c r="B15">
        <v>57</v>
      </c>
      <c r="C15">
        <f>STANDARDIZE(Table13[[#This Row],[Age]],AVERAGE(Table13[Age]),STDEV(Table13[Age]))</f>
        <v>1.1521841160996154</v>
      </c>
      <c r="D15">
        <f>STANDARDIZE(Table13[[#This Row],[Income]],AVERAGE(Table13[Income]),STDEV(Table13[Income]))</f>
        <v>-1.7567974889183764</v>
      </c>
      <c r="E15">
        <f>SQRT((Table13[[#This Row],[Age-Norm]]-$Y$2)^2+(Table13[[#This Row],[Income-Norm]]-$Z$2)^2)</f>
        <v>2.7020078062836235</v>
      </c>
      <c r="F15">
        <f>SQRT((Table13[[#This Row],[Age-Norm]]-$Y$3)^2+(Table13[[#This Row],[Income-Norm]]-$Z$3)^2)</f>
        <v>2.7629603765945405</v>
      </c>
      <c r="G15">
        <f>SQRT((Table13[[#This Row],[Age-Norm]]-$Y$4)^2+(Table13[[#This Row],[Income-Norm]]-$Z$4)^2)</f>
        <v>0.96373331386726102</v>
      </c>
      <c r="H15">
        <f>MIN(Table13[[#This Row],[Cluster1]],Table13[[#This Row],[Cluster2]],Table13[[#This Row],[Cluster3]])</f>
        <v>0.96373331386726102</v>
      </c>
      <c r="I15" t="str">
        <f>IF(Table13[[#This Row],[Minimum Disatance]]=Table13[[#This Row],[Cluster2]],"Cluster 2",IF(Table13[[#This Row],[Minimum Disatance]]=Table13[[#This Row],[Cluster1]],"Cluster 1","Cluster 3"))</f>
        <v>Cluster 3</v>
      </c>
      <c r="J15" t="e">
        <f>IF(Table13[[#This Row],[Cluster]]=Table13[[#Headers],[Cluster 1]],Table13[[#This Row],[Income-Norm]],NA())</f>
        <v>#N/A</v>
      </c>
      <c r="K15" t="e">
        <f>IF(Table13[[#This Row],[Cluster]]=Table13[[#Headers],[Cluster 2]],Table13[[#This Row],[Income-Norm]],NA())</f>
        <v>#N/A</v>
      </c>
      <c r="L15">
        <f>IF(Table13[[#This Row],[Cluster]]=Table13[[#Headers],[Cluster 3]],Table13[[#This Row],[Income-Norm]],NA())</f>
        <v>-1.7567974889183764</v>
      </c>
      <c r="M15">
        <v>24735.69</v>
      </c>
      <c r="N15">
        <f>IF(Table13[[#This Row],[Purchasing Behavior]]="Low Spender",1,0)</f>
        <v>1</v>
      </c>
      <c r="O15">
        <f>IF(Table13[[#This Row],[Purchasing Behavior]]="High Spender",1,0)</f>
        <v>0</v>
      </c>
      <c r="P15">
        <f>IF(Table13[[#This Row],[Purchasing Behavior]]="Moderate Spender",1,0)</f>
        <v>0</v>
      </c>
      <c r="Q15" t="s">
        <v>13</v>
      </c>
      <c r="R15">
        <f>IF(Table13[[#This Row],[Engagement with Promotions]]="Often Engaged",1,0)</f>
        <v>1</v>
      </c>
      <c r="S15">
        <f>IF(Table13[[#This Row],[Engagement with Promotions]]="Never Engaged",1,0)</f>
        <v>0</v>
      </c>
      <c r="T15">
        <f>IF(Table13[[#This Row],[Engagement with Promotions]]="Rarely Engaged",1,0)</f>
        <v>0</v>
      </c>
      <c r="U15" t="s">
        <v>16</v>
      </c>
      <c r="W15" t="s">
        <v>33</v>
      </c>
      <c r="X15">
        <f>X10+X11+X12</f>
        <v>77.760521995111588</v>
      </c>
    </row>
    <row r="16" spans="1:27" x14ac:dyDescent="0.2">
      <c r="A16">
        <v>15</v>
      </c>
      <c r="B16">
        <v>41</v>
      </c>
      <c r="C16">
        <f>STANDARDIZE(Table13[[#This Row],[Age]],AVERAGE(Table13[Age]),STDEV(Table13[Age]))</f>
        <v>8.5770529734460858E-3</v>
      </c>
      <c r="D16">
        <f>STANDARDIZE(Table13[[#This Row],[Income]],AVERAGE(Table13[Income]),STDEV(Table13[Income]))</f>
        <v>0.25892539299778705</v>
      </c>
      <c r="E16">
        <f>SQRT((Table13[[#This Row],[Age-Norm]]-$Y$2)^2+(Table13[[#This Row],[Income-Norm]]-$Z$2)^2)</f>
        <v>1.1153390466604629</v>
      </c>
      <c r="F16">
        <f>SQRT((Table13[[#This Row],[Age-Norm]]-$Y$3)^2+(Table13[[#This Row],[Income-Norm]]-$Z$3)^2)</f>
        <v>0.67725366208921178</v>
      </c>
      <c r="G16">
        <f>SQRT((Table13[[#This Row],[Age-Norm]]-$Y$4)^2+(Table13[[#This Row],[Income-Norm]]-$Z$4)^2)</f>
        <v>1.3902020564483053</v>
      </c>
      <c r="H16">
        <f>MIN(Table13[[#This Row],[Cluster1]],Table13[[#This Row],[Cluster2]],Table13[[#This Row],[Cluster3]])</f>
        <v>0.67725366208921178</v>
      </c>
      <c r="I16" t="str">
        <f>IF(Table13[[#This Row],[Minimum Disatance]]=Table13[[#This Row],[Cluster2]],"Cluster 2",IF(Table13[[#This Row],[Minimum Disatance]]=Table13[[#This Row],[Cluster1]],"Cluster 1","Cluster 3"))</f>
        <v>Cluster 2</v>
      </c>
      <c r="J16" t="e">
        <f>IF(Table13[[#This Row],[Cluster]]=Table13[[#Headers],[Cluster 1]],Table13[[#This Row],[Income-Norm]],NA())</f>
        <v>#N/A</v>
      </c>
      <c r="K16">
        <f>IF(Table13[[#This Row],[Cluster]]=Table13[[#Headers],[Cluster 2]],Table13[[#This Row],[Income-Norm]],NA())</f>
        <v>0.25892539299778705</v>
      </c>
      <c r="L16" t="e">
        <f>IF(Table13[[#This Row],[Cluster]]=Table13[[#Headers],[Cluster 3]],Table13[[#This Row],[Income-Norm]],NA())</f>
        <v>#N/A</v>
      </c>
      <c r="M16">
        <v>54902.68</v>
      </c>
      <c r="N16">
        <f>IF(Table13[[#This Row],[Purchasing Behavior]]="Low Spender",1,0)</f>
        <v>0</v>
      </c>
      <c r="O16">
        <f>IF(Table13[[#This Row],[Purchasing Behavior]]="High Spender",1,0)</f>
        <v>0</v>
      </c>
      <c r="P16">
        <f>IF(Table13[[#This Row],[Purchasing Behavior]]="Moderate Spender",1,0)</f>
        <v>1</v>
      </c>
      <c r="Q16" t="s">
        <v>15</v>
      </c>
      <c r="R16">
        <f>IF(Table13[[#This Row],[Engagement with Promotions]]="Often Engaged",1,0)</f>
        <v>0</v>
      </c>
      <c r="S16">
        <f>IF(Table13[[#This Row],[Engagement with Promotions]]="Never Engaged",1,0)</f>
        <v>1</v>
      </c>
      <c r="T16">
        <f>IF(Table13[[#This Row],[Engagement with Promotions]]="Rarely Engaged",1,0)</f>
        <v>0</v>
      </c>
      <c r="U16" t="s">
        <v>17</v>
      </c>
    </row>
    <row r="17" spans="1:27" x14ac:dyDescent="0.2">
      <c r="A17">
        <v>16</v>
      </c>
      <c r="B17">
        <v>20</v>
      </c>
      <c r="C17">
        <f>STANDARDIZE(Table13[[#This Row],[Age]],AVERAGE(Table13[Age]),STDEV(Table13[Age]))</f>
        <v>-1.492407217379651</v>
      </c>
      <c r="D17">
        <f>STANDARDIZE(Table13[[#This Row],[Income]],AVERAGE(Table13[Income]),STDEV(Table13[Income]))</f>
        <v>-0.14996974526329512</v>
      </c>
      <c r="E17">
        <f>SQRT((Table13[[#This Row],[Age-Norm]]-$Y$2)^2+(Table13[[#This Row],[Income-Norm]]-$Z$2)^2)</f>
        <v>0.46651831596762044</v>
      </c>
      <c r="F17">
        <f>SQRT((Table13[[#This Row],[Age-Norm]]-$Y$3)^2+(Table13[[#This Row],[Income-Norm]]-$Z$3)^2)</f>
        <v>2.0614898172363092</v>
      </c>
      <c r="G17">
        <f>SQRT((Table13[[#This Row],[Age-Norm]]-$Y$4)^2+(Table13[[#This Row],[Income-Norm]]-$Z$4)^2)</f>
        <v>2.4541453493590999</v>
      </c>
      <c r="H17">
        <f>MIN(Table13[[#This Row],[Cluster1]],Table13[[#This Row],[Cluster2]],Table13[[#This Row],[Cluster3]])</f>
        <v>0.46651831596762044</v>
      </c>
      <c r="I17" t="str">
        <f>IF(Table13[[#This Row],[Minimum Disatance]]=Table13[[#This Row],[Cluster2]],"Cluster 2",IF(Table13[[#This Row],[Minimum Disatance]]=Table13[[#This Row],[Cluster1]],"Cluster 1","Cluster 3"))</f>
        <v>Cluster 1</v>
      </c>
      <c r="J17">
        <f>IF(Table13[[#This Row],[Cluster]]=Table13[[#Headers],[Cluster 1]],Table13[[#This Row],[Income-Norm]],NA())</f>
        <v>-0.14996974526329512</v>
      </c>
      <c r="K17" t="e">
        <f>IF(Table13[[#This Row],[Cluster]]=Table13[[#Headers],[Cluster 2]],Table13[[#This Row],[Income-Norm]],NA())</f>
        <v>#N/A</v>
      </c>
      <c r="L17" t="e">
        <f>IF(Table13[[#This Row],[Cluster]]=Table13[[#Headers],[Cluster 3]],Table13[[#This Row],[Income-Norm]],NA())</f>
        <v>#N/A</v>
      </c>
      <c r="M17">
        <v>48783.22</v>
      </c>
      <c r="N17">
        <f>IF(Table13[[#This Row],[Purchasing Behavior]]="Low Spender",1,0)</f>
        <v>1</v>
      </c>
      <c r="O17">
        <f>IF(Table13[[#This Row],[Purchasing Behavior]]="High Spender",1,0)</f>
        <v>0</v>
      </c>
      <c r="P17">
        <f>IF(Table13[[#This Row],[Purchasing Behavior]]="Moderate Spender",1,0)</f>
        <v>0</v>
      </c>
      <c r="Q17" t="s">
        <v>13</v>
      </c>
      <c r="R17">
        <f>IF(Table13[[#This Row],[Engagement with Promotions]]="Often Engaged",1,0)</f>
        <v>1</v>
      </c>
      <c r="S17">
        <f>IF(Table13[[#This Row],[Engagement with Promotions]]="Never Engaged",1,0)</f>
        <v>0</v>
      </c>
      <c r="T17">
        <f>IF(Table13[[#This Row],[Engagement with Promotions]]="Rarely Engaged",1,0)</f>
        <v>0</v>
      </c>
      <c r="U17" t="s">
        <v>16</v>
      </c>
    </row>
    <row r="18" spans="1:27" x14ac:dyDescent="0.2">
      <c r="A18">
        <v>17</v>
      </c>
      <c r="B18">
        <v>39</v>
      </c>
      <c r="C18">
        <f>STANDARDIZE(Table13[[#This Row],[Age]],AVERAGE(Table13[Age]),STDEV(Table13[Age]))</f>
        <v>-0.13437382991732508</v>
      </c>
      <c r="D18">
        <f>STANDARDIZE(Table13[[#This Row],[Income]],AVERAGE(Table13[Income]),STDEV(Table13[Income]))</f>
        <v>0.40019642951360868</v>
      </c>
      <c r="E18">
        <f>SQRT((Table13[[#This Row],[Age-Norm]]-$Y$2)^2+(Table13[[#This Row],[Income-Norm]]-$Z$2)^2)</f>
        <v>1.0518377130071155</v>
      </c>
      <c r="F18">
        <f>SQRT((Table13[[#This Row],[Age-Norm]]-$Y$3)^2+(Table13[[#This Row],[Income-Norm]]-$Z$3)^2)</f>
        <v>0.63955348403330636</v>
      </c>
      <c r="G18">
        <f>SQRT((Table13[[#This Row],[Age-Norm]]-$Y$4)^2+(Table13[[#This Row],[Income-Norm]]-$Z$4)^2)</f>
        <v>1.5897222398443598</v>
      </c>
      <c r="H18">
        <f>MIN(Table13[[#This Row],[Cluster1]],Table13[[#This Row],[Cluster2]],Table13[[#This Row],[Cluster3]])</f>
        <v>0.63955348403330636</v>
      </c>
      <c r="I18" t="str">
        <f>IF(Table13[[#This Row],[Minimum Disatance]]=Table13[[#This Row],[Cluster2]],"Cluster 2",IF(Table13[[#This Row],[Minimum Disatance]]=Table13[[#This Row],[Cluster1]],"Cluster 1","Cluster 3"))</f>
        <v>Cluster 2</v>
      </c>
      <c r="J18" t="e">
        <f>IF(Table13[[#This Row],[Cluster]]=Table13[[#Headers],[Cluster 1]],Table13[[#This Row],[Income-Norm]],NA())</f>
        <v>#N/A</v>
      </c>
      <c r="K18">
        <f>IF(Table13[[#This Row],[Cluster]]=Table13[[#Headers],[Cluster 2]],Table13[[#This Row],[Income-Norm]],NA())</f>
        <v>0.40019642951360868</v>
      </c>
      <c r="L18" t="e">
        <f>IF(Table13[[#This Row],[Cluster]]=Table13[[#Headers],[Cluster 3]],Table13[[#This Row],[Income-Norm]],NA())</f>
        <v>#N/A</v>
      </c>
      <c r="M18">
        <v>57016.92</v>
      </c>
      <c r="N18">
        <f>IF(Table13[[#This Row],[Purchasing Behavior]]="Low Spender",1,0)</f>
        <v>0</v>
      </c>
      <c r="O18">
        <f>IF(Table13[[#This Row],[Purchasing Behavior]]="High Spender",1,0)</f>
        <v>1</v>
      </c>
      <c r="P18">
        <f>IF(Table13[[#This Row],[Purchasing Behavior]]="Moderate Spender",1,0)</f>
        <v>0</v>
      </c>
      <c r="Q18" t="s">
        <v>14</v>
      </c>
      <c r="R18">
        <f>IF(Table13[[#This Row],[Engagement with Promotions]]="Often Engaged",1,0)</f>
        <v>1</v>
      </c>
      <c r="S18">
        <f>IF(Table13[[#This Row],[Engagement with Promotions]]="Never Engaged",1,0)</f>
        <v>0</v>
      </c>
      <c r="T18">
        <f>IF(Table13[[#This Row],[Engagement with Promotions]]="Rarely Engaged",1,0)</f>
        <v>0</v>
      </c>
      <c r="U18" t="s">
        <v>16</v>
      </c>
    </row>
    <row r="19" spans="1:27" x14ac:dyDescent="0.2">
      <c r="A19">
        <v>18</v>
      </c>
      <c r="B19">
        <v>19</v>
      </c>
      <c r="C19">
        <f>STANDARDIZE(Table13[[#This Row],[Age]],AVERAGE(Table13[Age]),STDEV(Table13[Age]))</f>
        <v>-1.5638826588250365</v>
      </c>
      <c r="D19">
        <f>STANDARDIZE(Table13[[#This Row],[Income]],AVERAGE(Table13[Income]),STDEV(Table13[Income]))</f>
        <v>0.66913686214815393</v>
      </c>
      <c r="E19">
        <f>SQRT((Table13[[#This Row],[Age-Norm]]-$Y$2)^2+(Table13[[#This Row],[Income-Norm]]-$Z$2)^2)</f>
        <v>0.98656690332231056</v>
      </c>
      <c r="F19">
        <f>SQRT((Table13[[#This Row],[Age-Norm]]-$Y$3)^2+(Table13[[#This Row],[Income-Norm]]-$Z$3)^2)</f>
        <v>1.873304433019644</v>
      </c>
      <c r="G19">
        <f>SQRT((Table13[[#This Row],[Age-Norm]]-$Y$4)^2+(Table13[[#This Row],[Income-Norm]]-$Z$4)^2)</f>
        <v>2.8568632744602516</v>
      </c>
      <c r="H19">
        <f>MIN(Table13[[#This Row],[Cluster1]],Table13[[#This Row],[Cluster2]],Table13[[#This Row],[Cluster3]])</f>
        <v>0.98656690332231056</v>
      </c>
      <c r="I19" t="str">
        <f>IF(Table13[[#This Row],[Minimum Disatance]]=Table13[[#This Row],[Cluster2]],"Cluster 2",IF(Table13[[#This Row],[Minimum Disatance]]=Table13[[#This Row],[Cluster1]],"Cluster 1","Cluster 3"))</f>
        <v>Cluster 1</v>
      </c>
      <c r="J19">
        <f>IF(Table13[[#This Row],[Cluster]]=Table13[[#Headers],[Cluster 1]],Table13[[#This Row],[Income-Norm]],NA())</f>
        <v>0.66913686214815393</v>
      </c>
      <c r="K19" t="e">
        <f>IF(Table13[[#This Row],[Cluster]]=Table13[[#Headers],[Cluster 2]],Table13[[#This Row],[Income-Norm]],NA())</f>
        <v>#N/A</v>
      </c>
      <c r="L19" t="e">
        <f>IF(Table13[[#This Row],[Cluster]]=Table13[[#Headers],[Cluster 3]],Table13[[#This Row],[Income-Norm]],NA())</f>
        <v>#N/A</v>
      </c>
      <c r="M19">
        <v>61041.84</v>
      </c>
      <c r="N19">
        <f>IF(Table13[[#This Row],[Purchasing Behavior]]="Low Spender",1,0)</f>
        <v>0</v>
      </c>
      <c r="O19">
        <f>IF(Table13[[#This Row],[Purchasing Behavior]]="High Spender",1,0)</f>
        <v>1</v>
      </c>
      <c r="P19">
        <f>IF(Table13[[#This Row],[Purchasing Behavior]]="Moderate Spender",1,0)</f>
        <v>0</v>
      </c>
      <c r="Q19" t="s">
        <v>14</v>
      </c>
      <c r="R19">
        <f>IF(Table13[[#This Row],[Engagement with Promotions]]="Often Engaged",1,0)</f>
        <v>0</v>
      </c>
      <c r="S19">
        <f>IF(Table13[[#This Row],[Engagement with Promotions]]="Never Engaged",1,0)</f>
        <v>0</v>
      </c>
      <c r="T19">
        <f>IF(Table13[[#This Row],[Engagement with Promotions]]="Rarely Engaged",1,0)</f>
        <v>1</v>
      </c>
      <c r="U19" t="s">
        <v>18</v>
      </c>
    </row>
    <row r="20" spans="1:27" x14ac:dyDescent="0.2">
      <c r="A20">
        <v>19</v>
      </c>
      <c r="B20">
        <v>41</v>
      </c>
      <c r="C20">
        <f>STANDARDIZE(Table13[[#This Row],[Age]],AVERAGE(Table13[Age]),STDEV(Table13[Age]))</f>
        <v>8.5770529734460858E-3</v>
      </c>
      <c r="D20">
        <f>STANDARDIZE(Table13[[#This Row],[Income]],AVERAGE(Table13[Income]),STDEV(Table13[Income]))</f>
        <v>-0.85014752729852627</v>
      </c>
      <c r="E20">
        <f>SQRT((Table13[[#This Row],[Age-Norm]]-$Y$2)^2+(Table13[[#This Row],[Income-Norm]]-$Z$2)^2)</f>
        <v>1.244788859228654</v>
      </c>
      <c r="F20">
        <f>SQRT((Table13[[#This Row],[Age-Norm]]-$Y$3)^2+(Table13[[#This Row],[Income-Norm]]-$Z$3)^2)</f>
        <v>1.7453756212178064</v>
      </c>
      <c r="G20">
        <f>SQRT((Table13[[#This Row],[Age-Norm]]-$Y$4)^2+(Table13[[#This Row],[Income-Norm]]-$Z$4)^2)</f>
        <v>0.85503883210057008</v>
      </c>
      <c r="H20">
        <f>MIN(Table13[[#This Row],[Cluster1]],Table13[[#This Row],[Cluster2]],Table13[[#This Row],[Cluster3]])</f>
        <v>0.85503883210057008</v>
      </c>
      <c r="I20" t="str">
        <f>IF(Table13[[#This Row],[Minimum Disatance]]=Table13[[#This Row],[Cluster2]],"Cluster 2",IF(Table13[[#This Row],[Minimum Disatance]]=Table13[[#This Row],[Cluster1]],"Cluster 1","Cluster 3"))</f>
        <v>Cluster 3</v>
      </c>
      <c r="J20" t="e">
        <f>IF(Table13[[#This Row],[Cluster]]=Table13[[#Headers],[Cluster 1]],Table13[[#This Row],[Income-Norm]],NA())</f>
        <v>#N/A</v>
      </c>
      <c r="K20" t="e">
        <f>IF(Table13[[#This Row],[Cluster]]=Table13[[#Headers],[Cluster 2]],Table13[[#This Row],[Income-Norm]],NA())</f>
        <v>#N/A</v>
      </c>
      <c r="L20">
        <f>IF(Table13[[#This Row],[Cluster]]=Table13[[#Headers],[Cluster 3]],Table13[[#This Row],[Income-Norm]],NA())</f>
        <v>-0.85014752729852627</v>
      </c>
      <c r="M20">
        <v>38304.47</v>
      </c>
      <c r="N20">
        <f>IF(Table13[[#This Row],[Purchasing Behavior]]="Low Spender",1,0)</f>
        <v>0</v>
      </c>
      <c r="O20">
        <f>IF(Table13[[#This Row],[Purchasing Behavior]]="High Spender",1,0)</f>
        <v>1</v>
      </c>
      <c r="P20">
        <f>IF(Table13[[#This Row],[Purchasing Behavior]]="Moderate Spender",1,0)</f>
        <v>0</v>
      </c>
      <c r="Q20" t="s">
        <v>14</v>
      </c>
      <c r="R20">
        <f>IF(Table13[[#This Row],[Engagement with Promotions]]="Often Engaged",1,0)</f>
        <v>0</v>
      </c>
      <c r="S20">
        <f>IF(Table13[[#This Row],[Engagement with Promotions]]="Never Engaged",1,0)</f>
        <v>1</v>
      </c>
      <c r="T20">
        <f>IF(Table13[[#This Row],[Engagement with Promotions]]="Rarely Engaged",1,0)</f>
        <v>0</v>
      </c>
      <c r="U20" t="s">
        <v>17</v>
      </c>
    </row>
    <row r="21" spans="1:27" x14ac:dyDescent="0.2">
      <c r="A21">
        <v>20</v>
      </c>
      <c r="B21">
        <v>61</v>
      </c>
      <c r="C21">
        <f>STANDARDIZE(Table13[[#This Row],[Age]],AVERAGE(Table13[Age]),STDEV(Table13[Age]))</f>
        <v>1.4380858818811577</v>
      </c>
      <c r="D21">
        <f>STANDARDIZE(Table13[[#This Row],[Income]],AVERAGE(Table13[Income]),STDEV(Table13[Income]))</f>
        <v>-0.91448871206554172</v>
      </c>
      <c r="E21">
        <f>SQRT((Table13[[#This Row],[Age-Norm]]-$Y$2)^2+(Table13[[#This Row],[Income-Norm]]-$Z$2)^2)</f>
        <v>2.5775891387178889</v>
      </c>
      <c r="F21">
        <f>SQRT((Table13[[#This Row],[Age-Norm]]-$Y$3)^2+(Table13[[#This Row],[Income-Norm]]-$Z$3)^2)</f>
        <v>2.1181379489565013</v>
      </c>
      <c r="G21">
        <f>SQRT((Table13[[#This Row],[Age-Norm]]-$Y$4)^2+(Table13[[#This Row],[Income-Norm]]-$Z$4)^2)</f>
        <v>0.57972651286679533</v>
      </c>
      <c r="H21">
        <f>MIN(Table13[[#This Row],[Cluster1]],Table13[[#This Row],[Cluster2]],Table13[[#This Row],[Cluster3]])</f>
        <v>0.57972651286679533</v>
      </c>
      <c r="I21" t="str">
        <f>IF(Table13[[#This Row],[Minimum Disatance]]=Table13[[#This Row],[Cluster2]],"Cluster 2",IF(Table13[[#This Row],[Minimum Disatance]]=Table13[[#This Row],[Cluster1]],"Cluster 1","Cluster 3"))</f>
        <v>Cluster 3</v>
      </c>
      <c r="J21" t="e">
        <f>IF(Table13[[#This Row],[Cluster]]=Table13[[#Headers],[Cluster 1]],Table13[[#This Row],[Income-Norm]],NA())</f>
        <v>#N/A</v>
      </c>
      <c r="K21" t="e">
        <f>IF(Table13[[#This Row],[Cluster]]=Table13[[#Headers],[Cluster 2]],Table13[[#This Row],[Income-Norm]],NA())</f>
        <v>#N/A</v>
      </c>
      <c r="L21">
        <f>IF(Table13[[#This Row],[Cluster]]=Table13[[#Headers],[Cluster 3]],Table13[[#This Row],[Income-Norm]],NA())</f>
        <v>-0.91448871206554172</v>
      </c>
      <c r="M21">
        <v>37341.550000000003</v>
      </c>
      <c r="N21">
        <f>IF(Table13[[#This Row],[Purchasing Behavior]]="Low Spender",1,0)</f>
        <v>0</v>
      </c>
      <c r="O21">
        <f>IF(Table13[[#This Row],[Purchasing Behavior]]="High Spender",1,0)</f>
        <v>1</v>
      </c>
      <c r="P21">
        <f>IF(Table13[[#This Row],[Purchasing Behavior]]="Moderate Spender",1,0)</f>
        <v>0</v>
      </c>
      <c r="Q21" t="s">
        <v>14</v>
      </c>
      <c r="R21">
        <f>IF(Table13[[#This Row],[Engagement with Promotions]]="Often Engaged",1,0)</f>
        <v>1</v>
      </c>
      <c r="S21">
        <f>IF(Table13[[#This Row],[Engagement with Promotions]]="Never Engaged",1,0)</f>
        <v>0</v>
      </c>
      <c r="T21">
        <f>IF(Table13[[#This Row],[Engagement with Promotions]]="Rarely Engaged",1,0)</f>
        <v>0</v>
      </c>
      <c r="U21" t="s">
        <v>16</v>
      </c>
      <c r="Z21" s="3"/>
      <c r="AA21" s="3"/>
    </row>
    <row r="22" spans="1:27" x14ac:dyDescent="0.2">
      <c r="A22">
        <v>21</v>
      </c>
      <c r="B22">
        <v>47</v>
      </c>
      <c r="C22">
        <f>STANDARDIZE(Table13[[#This Row],[Age]],AVERAGE(Table13[Age]),STDEV(Table13[Age]))</f>
        <v>0.43742970164575956</v>
      </c>
      <c r="D22">
        <f>STANDARDIZE(Table13[[#This Row],[Income]],AVERAGE(Table13[Income]),STDEV(Table13[Income]))</f>
        <v>-0.21954351236228556</v>
      </c>
      <c r="E22">
        <f>SQRT((Table13[[#This Row],[Age-Norm]]-$Y$2)^2+(Table13[[#This Row],[Income-Norm]]-$Z$2)^2)</f>
        <v>1.4646843891443895</v>
      </c>
      <c r="F22">
        <f>SQRT((Table13[[#This Row],[Age-Norm]]-$Y$3)^2+(Table13[[#This Row],[Income-Norm]]-$Z$3)^2)</f>
        <v>1.0993329668770686</v>
      </c>
      <c r="G22">
        <f>SQRT((Table13[[#This Row],[Age-Norm]]-$Y$4)^2+(Table13[[#This Row],[Income-Norm]]-$Z$4)^2)</f>
        <v>0.75045966704170763</v>
      </c>
      <c r="H22">
        <f>MIN(Table13[[#This Row],[Cluster1]],Table13[[#This Row],[Cluster2]],Table13[[#This Row],[Cluster3]])</f>
        <v>0.75045966704170763</v>
      </c>
      <c r="I22" t="str">
        <f>IF(Table13[[#This Row],[Minimum Disatance]]=Table13[[#This Row],[Cluster2]],"Cluster 2",IF(Table13[[#This Row],[Minimum Disatance]]=Table13[[#This Row],[Cluster1]],"Cluster 1","Cluster 3"))</f>
        <v>Cluster 3</v>
      </c>
      <c r="J22" t="e">
        <f>IF(Table13[[#This Row],[Cluster]]=Table13[[#Headers],[Cluster 1]],Table13[[#This Row],[Income-Norm]],NA())</f>
        <v>#N/A</v>
      </c>
      <c r="K22" t="e">
        <f>IF(Table13[[#This Row],[Cluster]]=Table13[[#Headers],[Cluster 2]],Table13[[#This Row],[Income-Norm]],NA())</f>
        <v>#N/A</v>
      </c>
      <c r="L22">
        <f>IF(Table13[[#This Row],[Cluster]]=Table13[[#Headers],[Cluster 3]],Table13[[#This Row],[Income-Norm]],NA())</f>
        <v>-0.21954351236228556</v>
      </c>
      <c r="M22">
        <v>47741.99</v>
      </c>
      <c r="N22">
        <f>IF(Table13[[#This Row],[Purchasing Behavior]]="Low Spender",1,0)</f>
        <v>1</v>
      </c>
      <c r="O22">
        <f>IF(Table13[[#This Row],[Purchasing Behavior]]="High Spender",1,0)</f>
        <v>0</v>
      </c>
      <c r="P22">
        <f>IF(Table13[[#This Row],[Purchasing Behavior]]="Moderate Spender",1,0)</f>
        <v>0</v>
      </c>
      <c r="Q22" t="s">
        <v>13</v>
      </c>
      <c r="R22">
        <f>IF(Table13[[#This Row],[Engagement with Promotions]]="Often Engaged",1,0)</f>
        <v>1</v>
      </c>
      <c r="S22">
        <f>IF(Table13[[#This Row],[Engagement with Promotions]]="Never Engaged",1,0)</f>
        <v>0</v>
      </c>
      <c r="T22">
        <f>IF(Table13[[#This Row],[Engagement with Promotions]]="Rarely Engaged",1,0)</f>
        <v>0</v>
      </c>
      <c r="U22" t="s">
        <v>16</v>
      </c>
    </row>
    <row r="23" spans="1:27" x14ac:dyDescent="0.2">
      <c r="A23">
        <v>22</v>
      </c>
      <c r="B23">
        <v>55</v>
      </c>
      <c r="C23">
        <f>STANDARDIZE(Table13[[#This Row],[Age]],AVERAGE(Table13[Age]),STDEV(Table13[Age]))</f>
        <v>1.0092332332088441</v>
      </c>
      <c r="D23">
        <f>STANDARDIZE(Table13[[#This Row],[Income]],AVERAGE(Table13[Income]),STDEV(Table13[Income]))</f>
        <v>-1.0364277255921301</v>
      </c>
      <c r="E23">
        <f>SQRT((Table13[[#This Row],[Age-Norm]]-$Y$2)^2+(Table13[[#This Row],[Income-Norm]]-$Z$2)^2)</f>
        <v>2.2167203708533019</v>
      </c>
      <c r="F23">
        <f>SQRT((Table13[[#This Row],[Age-Norm]]-$Y$3)^2+(Table13[[#This Row],[Income-Norm]]-$Z$3)^2)</f>
        <v>2.0355130039743168</v>
      </c>
      <c r="G23">
        <f>SQRT((Table13[[#This Row],[Age-Norm]]-$Y$4)^2+(Table13[[#This Row],[Income-Norm]]-$Z$4)^2)</f>
        <v>0.24673830703706337</v>
      </c>
      <c r="H23">
        <f>MIN(Table13[[#This Row],[Cluster1]],Table13[[#This Row],[Cluster2]],Table13[[#This Row],[Cluster3]])</f>
        <v>0.24673830703706337</v>
      </c>
      <c r="I23" t="str">
        <f>IF(Table13[[#This Row],[Minimum Disatance]]=Table13[[#This Row],[Cluster2]],"Cluster 2",IF(Table13[[#This Row],[Minimum Disatance]]=Table13[[#This Row],[Cluster1]],"Cluster 1","Cluster 3"))</f>
        <v>Cluster 3</v>
      </c>
      <c r="J23" t="e">
        <f>IF(Table13[[#This Row],[Cluster]]=Table13[[#Headers],[Cluster 1]],Table13[[#This Row],[Income-Norm]],NA())</f>
        <v>#N/A</v>
      </c>
      <c r="K23" t="e">
        <f>IF(Table13[[#This Row],[Cluster]]=Table13[[#Headers],[Cluster 2]],Table13[[#This Row],[Income-Norm]],NA())</f>
        <v>#N/A</v>
      </c>
      <c r="L23">
        <f>IF(Table13[[#This Row],[Cluster]]=Table13[[#Headers],[Cluster 3]],Table13[[#This Row],[Income-Norm]],NA())</f>
        <v>-1.0364277255921301</v>
      </c>
      <c r="M23">
        <v>35516.629999999997</v>
      </c>
      <c r="N23">
        <f>IF(Table13[[#This Row],[Purchasing Behavior]]="Low Spender",1,0)</f>
        <v>0</v>
      </c>
      <c r="O23">
        <f>IF(Table13[[#This Row],[Purchasing Behavior]]="High Spender",1,0)</f>
        <v>0</v>
      </c>
      <c r="P23">
        <f>IF(Table13[[#This Row],[Purchasing Behavior]]="Moderate Spender",1,0)</f>
        <v>1</v>
      </c>
      <c r="Q23" t="s">
        <v>15</v>
      </c>
      <c r="R23">
        <f>IF(Table13[[#This Row],[Engagement with Promotions]]="Often Engaged",1,0)</f>
        <v>0</v>
      </c>
      <c r="S23">
        <f>IF(Table13[[#This Row],[Engagement with Promotions]]="Never Engaged",1,0)</f>
        <v>1</v>
      </c>
      <c r="T23">
        <f>IF(Table13[[#This Row],[Engagement with Promotions]]="Rarely Engaged",1,0)</f>
        <v>0</v>
      </c>
      <c r="U23" t="s">
        <v>17</v>
      </c>
    </row>
    <row r="24" spans="1:27" x14ac:dyDescent="0.2">
      <c r="A24">
        <v>23</v>
      </c>
      <c r="B24">
        <v>19</v>
      </c>
      <c r="C24">
        <f>STANDARDIZE(Table13[[#This Row],[Age]],AVERAGE(Table13[Age]),STDEV(Table13[Age]))</f>
        <v>-1.5638826588250365</v>
      </c>
      <c r="D24">
        <f>STANDARDIZE(Table13[[#This Row],[Income]],AVERAGE(Table13[Income]),STDEV(Table13[Income]))</f>
        <v>8.2166877532766816E-2</v>
      </c>
      <c r="E24">
        <f>SQRT((Table13[[#This Row],[Age-Norm]]-$Y$2)^2+(Table13[[#This Row],[Income-Norm]]-$Z$2)^2)</f>
        <v>0.58905469713597491</v>
      </c>
      <c r="F24">
        <f>SQRT((Table13[[#This Row],[Age-Norm]]-$Y$3)^2+(Table13[[#This Row],[Income-Norm]]-$Z$3)^2)</f>
        <v>2.0225607609647134</v>
      </c>
      <c r="G24">
        <f>SQRT((Table13[[#This Row],[Age-Norm]]-$Y$4)^2+(Table13[[#This Row],[Income-Norm]]-$Z$4)^2)</f>
        <v>2.5957121755506205</v>
      </c>
      <c r="H24">
        <f>MIN(Table13[[#This Row],[Cluster1]],Table13[[#This Row],[Cluster2]],Table13[[#This Row],[Cluster3]])</f>
        <v>0.58905469713597491</v>
      </c>
      <c r="I24" t="str">
        <f>IF(Table13[[#This Row],[Minimum Disatance]]=Table13[[#This Row],[Cluster2]],"Cluster 2",IF(Table13[[#This Row],[Minimum Disatance]]=Table13[[#This Row],[Cluster1]],"Cluster 1","Cluster 3"))</f>
        <v>Cluster 1</v>
      </c>
      <c r="J24">
        <f>IF(Table13[[#This Row],[Cluster]]=Table13[[#Headers],[Cluster 1]],Table13[[#This Row],[Income-Norm]],NA())</f>
        <v>8.2166877532766816E-2</v>
      </c>
      <c r="K24" t="e">
        <f>IF(Table13[[#This Row],[Cluster]]=Table13[[#Headers],[Cluster 2]],Table13[[#This Row],[Income-Norm]],NA())</f>
        <v>#N/A</v>
      </c>
      <c r="L24" t="e">
        <f>IF(Table13[[#This Row],[Cluster]]=Table13[[#Headers],[Cluster 3]],Table13[[#This Row],[Income-Norm]],NA())</f>
        <v>#N/A</v>
      </c>
      <c r="M24">
        <v>52257.34</v>
      </c>
      <c r="N24">
        <f>IF(Table13[[#This Row],[Purchasing Behavior]]="Low Spender",1,0)</f>
        <v>0</v>
      </c>
      <c r="O24">
        <f>IF(Table13[[#This Row],[Purchasing Behavior]]="High Spender",1,0)</f>
        <v>1</v>
      </c>
      <c r="P24">
        <f>IF(Table13[[#This Row],[Purchasing Behavior]]="Moderate Spender",1,0)</f>
        <v>0</v>
      </c>
      <c r="Q24" t="s">
        <v>14</v>
      </c>
      <c r="R24">
        <f>IF(Table13[[#This Row],[Engagement with Promotions]]="Often Engaged",1,0)</f>
        <v>0</v>
      </c>
      <c r="S24">
        <f>IF(Table13[[#This Row],[Engagement with Promotions]]="Never Engaged",1,0)</f>
        <v>0</v>
      </c>
      <c r="T24">
        <f>IF(Table13[[#This Row],[Engagement with Promotions]]="Rarely Engaged",1,0)</f>
        <v>1</v>
      </c>
      <c r="U24" t="s">
        <v>18</v>
      </c>
    </row>
    <row r="25" spans="1:27" x14ac:dyDescent="0.2">
      <c r="A25">
        <v>24</v>
      </c>
      <c r="B25">
        <v>38</v>
      </c>
      <c r="C25">
        <f>STANDARDIZE(Table13[[#This Row],[Age]],AVERAGE(Table13[Age]),STDEV(Table13[Age]))</f>
        <v>-0.20584927136271064</v>
      </c>
      <c r="D25">
        <f>STANDARDIZE(Table13[[#This Row],[Income]],AVERAGE(Table13[Income]),STDEV(Table13[Income]))</f>
        <v>-0.18234613963355412</v>
      </c>
      <c r="E25">
        <f>SQRT((Table13[[#This Row],[Age-Norm]]-$Y$2)^2+(Table13[[#This Row],[Income-Norm]]-$Z$2)^2)</f>
        <v>0.82047162529880879</v>
      </c>
      <c r="F25">
        <f>SQRT((Table13[[#This Row],[Age-Norm]]-$Y$3)^2+(Table13[[#This Row],[Income-Norm]]-$Z$3)^2)</f>
        <v>1.1678507074387181</v>
      </c>
      <c r="G25">
        <f>SQRT((Table13[[#This Row],[Age-Norm]]-$Y$4)^2+(Table13[[#This Row],[Income-Norm]]-$Z$4)^2)</f>
        <v>1.254005236277778</v>
      </c>
      <c r="H25">
        <f>MIN(Table13[[#This Row],[Cluster1]],Table13[[#This Row],[Cluster2]],Table13[[#This Row],[Cluster3]])</f>
        <v>0.82047162529880879</v>
      </c>
      <c r="I25" t="str">
        <f>IF(Table13[[#This Row],[Minimum Disatance]]=Table13[[#This Row],[Cluster2]],"Cluster 2",IF(Table13[[#This Row],[Minimum Disatance]]=Table13[[#This Row],[Cluster1]],"Cluster 1","Cluster 3"))</f>
        <v>Cluster 1</v>
      </c>
      <c r="J25">
        <f>IF(Table13[[#This Row],[Cluster]]=Table13[[#Headers],[Cluster 1]],Table13[[#This Row],[Income-Norm]],NA())</f>
        <v>-0.18234613963355412</v>
      </c>
      <c r="K25" t="e">
        <f>IF(Table13[[#This Row],[Cluster]]=Table13[[#Headers],[Cluster 2]],Table13[[#This Row],[Income-Norm]],NA())</f>
        <v>#N/A</v>
      </c>
      <c r="L25" t="e">
        <f>IF(Table13[[#This Row],[Cluster]]=Table13[[#Headers],[Cluster 3]],Table13[[#This Row],[Income-Norm]],NA())</f>
        <v>#N/A</v>
      </c>
      <c r="M25">
        <v>48298.68</v>
      </c>
      <c r="N25">
        <f>IF(Table13[[#This Row],[Purchasing Behavior]]="Low Spender",1,0)</f>
        <v>0</v>
      </c>
      <c r="O25">
        <f>IF(Table13[[#This Row],[Purchasing Behavior]]="High Spender",1,0)</f>
        <v>0</v>
      </c>
      <c r="P25">
        <f>IF(Table13[[#This Row],[Purchasing Behavior]]="Moderate Spender",1,0)</f>
        <v>1</v>
      </c>
      <c r="Q25" t="s">
        <v>15</v>
      </c>
      <c r="R25">
        <f>IF(Table13[[#This Row],[Engagement with Promotions]]="Often Engaged",1,0)</f>
        <v>0</v>
      </c>
      <c r="S25">
        <f>IF(Table13[[#This Row],[Engagement with Promotions]]="Never Engaged",1,0)</f>
        <v>0</v>
      </c>
      <c r="T25">
        <f>IF(Table13[[#This Row],[Engagement with Promotions]]="Rarely Engaged",1,0)</f>
        <v>1</v>
      </c>
      <c r="U25" t="s">
        <v>18</v>
      </c>
    </row>
    <row r="26" spans="1:27" x14ac:dyDescent="0.2">
      <c r="A26">
        <v>25</v>
      </c>
      <c r="B26">
        <v>50</v>
      </c>
      <c r="C26">
        <f>STANDARDIZE(Table13[[#This Row],[Age]],AVERAGE(Table13[Age]),STDEV(Table13[Age]))</f>
        <v>0.65185602598191628</v>
      </c>
      <c r="D26">
        <f>STANDARDIZE(Table13[[#This Row],[Income]],AVERAGE(Table13[Income]),STDEV(Table13[Income]))</f>
        <v>2.5708728391232012</v>
      </c>
      <c r="E26">
        <f>SQRT((Table13[[#This Row],[Age-Norm]]-$Y$2)^2+(Table13[[#This Row],[Income-Norm]]-$Z$2)^2)</f>
        <v>3.2032981427767275</v>
      </c>
      <c r="F26">
        <f>SQRT((Table13[[#This Row],[Age-Norm]]-$Y$3)^2+(Table13[[#This Row],[Income-Norm]]-$Z$3)^2)</f>
        <v>1.7362295911499424</v>
      </c>
      <c r="G26">
        <f>SQRT((Table13[[#This Row],[Age-Norm]]-$Y$4)^2+(Table13[[#This Row],[Income-Norm]]-$Z$4)^2)</f>
        <v>3.4147505453740434</v>
      </c>
      <c r="H26">
        <f>MIN(Table13[[#This Row],[Cluster1]],Table13[[#This Row],[Cluster2]],Table13[[#This Row],[Cluster3]])</f>
        <v>1.7362295911499424</v>
      </c>
      <c r="I26" t="str">
        <f>IF(Table13[[#This Row],[Minimum Disatance]]=Table13[[#This Row],[Cluster2]],"Cluster 2",IF(Table13[[#This Row],[Minimum Disatance]]=Table13[[#This Row],[Cluster1]],"Cluster 1","Cluster 3"))</f>
        <v>Cluster 2</v>
      </c>
      <c r="J26" t="e">
        <f>IF(Table13[[#This Row],[Cluster]]=Table13[[#Headers],[Cluster 1]],Table13[[#This Row],[Income-Norm]],NA())</f>
        <v>#N/A</v>
      </c>
      <c r="K26">
        <f>IF(Table13[[#This Row],[Cluster]]=Table13[[#Headers],[Cluster 2]],Table13[[#This Row],[Income-Norm]],NA())</f>
        <v>2.5708728391232012</v>
      </c>
      <c r="L26" t="e">
        <f>IF(Table13[[#This Row],[Cluster]]=Table13[[#Headers],[Cluster 3]],Table13[[#This Row],[Income-Norm]],NA())</f>
        <v>#N/A</v>
      </c>
      <c r="M26">
        <v>89502.92</v>
      </c>
      <c r="N26">
        <f>IF(Table13[[#This Row],[Purchasing Behavior]]="Low Spender",1,0)</f>
        <v>1</v>
      </c>
      <c r="O26">
        <f>IF(Table13[[#This Row],[Purchasing Behavior]]="High Spender",1,0)</f>
        <v>0</v>
      </c>
      <c r="P26">
        <f>IF(Table13[[#This Row],[Purchasing Behavior]]="Moderate Spender",1,0)</f>
        <v>0</v>
      </c>
      <c r="Q26" t="s">
        <v>13</v>
      </c>
      <c r="R26">
        <f>IF(Table13[[#This Row],[Engagement with Promotions]]="Often Engaged",1,0)</f>
        <v>1</v>
      </c>
      <c r="S26">
        <f>IF(Table13[[#This Row],[Engagement with Promotions]]="Never Engaged",1,0)</f>
        <v>0</v>
      </c>
      <c r="T26">
        <f>IF(Table13[[#This Row],[Engagement with Promotions]]="Rarely Engaged",1,0)</f>
        <v>0</v>
      </c>
      <c r="U26" t="s">
        <v>16</v>
      </c>
    </row>
    <row r="27" spans="1:27" x14ac:dyDescent="0.2">
      <c r="A27">
        <v>26</v>
      </c>
      <c r="B27">
        <v>29</v>
      </c>
      <c r="C27">
        <f>STANDARDIZE(Table13[[#This Row],[Age]],AVERAGE(Table13[Age]),STDEV(Table13[Age]))</f>
        <v>-0.84912824437118084</v>
      </c>
      <c r="D27">
        <f>STANDARDIZE(Table13[[#This Row],[Income]],AVERAGE(Table13[Income]),STDEV(Table13[Income]))</f>
        <v>-1.0960962697963186</v>
      </c>
      <c r="E27">
        <f>SQRT((Table13[[#This Row],[Age-Norm]]-$Y$2)^2+(Table13[[#This Row],[Income-Norm]]-$Z$2)^2)</f>
        <v>0.95473906656156904</v>
      </c>
      <c r="F27">
        <f>SQRT((Table13[[#This Row],[Age-Norm]]-$Y$3)^2+(Table13[[#This Row],[Income-Norm]]-$Z$3)^2)</f>
        <v>2.2773816392622037</v>
      </c>
      <c r="G27">
        <f>SQRT((Table13[[#This Row],[Age-Norm]]-$Y$4)^2+(Table13[[#This Row],[Income-Norm]]-$Z$4)^2)</f>
        <v>1.7320889132898816</v>
      </c>
      <c r="H27">
        <f>MIN(Table13[[#This Row],[Cluster1]],Table13[[#This Row],[Cluster2]],Table13[[#This Row],[Cluster3]])</f>
        <v>0.95473906656156904</v>
      </c>
      <c r="I27" t="str">
        <f>IF(Table13[[#This Row],[Minimum Disatance]]=Table13[[#This Row],[Cluster2]],"Cluster 2",IF(Table13[[#This Row],[Minimum Disatance]]=Table13[[#This Row],[Cluster1]],"Cluster 1","Cluster 3"))</f>
        <v>Cluster 1</v>
      </c>
      <c r="J27">
        <f>IF(Table13[[#This Row],[Cluster]]=Table13[[#Headers],[Cluster 1]],Table13[[#This Row],[Income-Norm]],NA())</f>
        <v>-1.0960962697963186</v>
      </c>
      <c r="K27" t="e">
        <f>IF(Table13[[#This Row],[Cluster]]=Table13[[#Headers],[Cluster 2]],Table13[[#This Row],[Income-Norm]],NA())</f>
        <v>#N/A</v>
      </c>
      <c r="L27" t="e">
        <f>IF(Table13[[#This Row],[Cluster]]=Table13[[#Headers],[Cluster 3]],Table13[[#This Row],[Income-Norm]],NA())</f>
        <v>#N/A</v>
      </c>
      <c r="M27">
        <v>34623.64</v>
      </c>
      <c r="N27">
        <f>IF(Table13[[#This Row],[Purchasing Behavior]]="Low Spender",1,0)</f>
        <v>1</v>
      </c>
      <c r="O27">
        <f>IF(Table13[[#This Row],[Purchasing Behavior]]="High Spender",1,0)</f>
        <v>0</v>
      </c>
      <c r="P27">
        <f>IF(Table13[[#This Row],[Purchasing Behavior]]="Moderate Spender",1,0)</f>
        <v>0</v>
      </c>
      <c r="Q27" t="s">
        <v>13</v>
      </c>
      <c r="R27">
        <f>IF(Table13[[#This Row],[Engagement with Promotions]]="Often Engaged",1,0)</f>
        <v>0</v>
      </c>
      <c r="S27">
        <f>IF(Table13[[#This Row],[Engagement with Promotions]]="Never Engaged",1,0)</f>
        <v>1</v>
      </c>
      <c r="T27">
        <f>IF(Table13[[#This Row],[Engagement with Promotions]]="Rarely Engaged",1,0)</f>
        <v>0</v>
      </c>
      <c r="U27" t="s">
        <v>17</v>
      </c>
    </row>
    <row r="28" spans="1:27" x14ac:dyDescent="0.2">
      <c r="A28">
        <v>27</v>
      </c>
      <c r="B28">
        <v>39</v>
      </c>
      <c r="C28">
        <f>STANDARDIZE(Table13[[#This Row],[Age]],AVERAGE(Table13[Age]),STDEV(Table13[Age]))</f>
        <v>-0.13437382991732508</v>
      </c>
      <c r="D28">
        <f>STANDARDIZE(Table13[[#This Row],[Income]],AVERAGE(Table13[Income]),STDEV(Table13[Income]))</f>
        <v>-0.8524988818159851</v>
      </c>
      <c r="E28">
        <f>SQRT((Table13[[#This Row],[Age-Norm]]-$Y$2)^2+(Table13[[#This Row],[Income-Norm]]-$Z$2)^2)</f>
        <v>1.1302303075584117</v>
      </c>
      <c r="F28">
        <f>SQRT((Table13[[#This Row],[Age-Norm]]-$Y$3)^2+(Table13[[#This Row],[Income-Norm]]-$Z$3)^2)</f>
        <v>1.7770100265121225</v>
      </c>
      <c r="G28">
        <f>SQRT((Table13[[#This Row],[Age-Norm]]-$Y$4)^2+(Table13[[#This Row],[Income-Norm]]-$Z$4)^2)</f>
        <v>0.99800892603639313</v>
      </c>
      <c r="H28">
        <f>MIN(Table13[[#This Row],[Cluster1]],Table13[[#This Row],[Cluster2]],Table13[[#This Row],[Cluster3]])</f>
        <v>0.99800892603639313</v>
      </c>
      <c r="I28" t="str">
        <f>IF(Table13[[#This Row],[Minimum Disatance]]=Table13[[#This Row],[Cluster2]],"Cluster 2",IF(Table13[[#This Row],[Minimum Disatance]]=Table13[[#This Row],[Cluster1]],"Cluster 1","Cluster 3"))</f>
        <v>Cluster 3</v>
      </c>
      <c r="J28" t="e">
        <f>IF(Table13[[#This Row],[Cluster]]=Table13[[#Headers],[Cluster 1]],Table13[[#This Row],[Income-Norm]],NA())</f>
        <v>#N/A</v>
      </c>
      <c r="K28" t="e">
        <f>IF(Table13[[#This Row],[Cluster]]=Table13[[#Headers],[Cluster 2]],Table13[[#This Row],[Income-Norm]],NA())</f>
        <v>#N/A</v>
      </c>
      <c r="L28">
        <f>IF(Table13[[#This Row],[Cluster]]=Table13[[#Headers],[Cluster 3]],Table13[[#This Row],[Income-Norm]],NA())</f>
        <v>-0.8524988818159851</v>
      </c>
      <c r="M28">
        <v>38269.279999999999</v>
      </c>
      <c r="N28">
        <f>IF(Table13[[#This Row],[Purchasing Behavior]]="Low Spender",1,0)</f>
        <v>1</v>
      </c>
      <c r="O28">
        <f>IF(Table13[[#This Row],[Purchasing Behavior]]="High Spender",1,0)</f>
        <v>0</v>
      </c>
      <c r="P28">
        <f>IF(Table13[[#This Row],[Purchasing Behavior]]="Moderate Spender",1,0)</f>
        <v>0</v>
      </c>
      <c r="Q28" t="s">
        <v>13</v>
      </c>
      <c r="R28">
        <f>IF(Table13[[#This Row],[Engagement with Promotions]]="Often Engaged",1,0)</f>
        <v>0</v>
      </c>
      <c r="S28">
        <f>IF(Table13[[#This Row],[Engagement with Promotions]]="Never Engaged",1,0)</f>
        <v>0</v>
      </c>
      <c r="T28">
        <f>IF(Table13[[#This Row],[Engagement with Promotions]]="Rarely Engaged",1,0)</f>
        <v>1</v>
      </c>
      <c r="U28" t="s">
        <v>18</v>
      </c>
    </row>
    <row r="29" spans="1:27" x14ac:dyDescent="0.2">
      <c r="A29">
        <v>28</v>
      </c>
      <c r="B29">
        <v>61</v>
      </c>
      <c r="C29">
        <f>STANDARDIZE(Table13[[#This Row],[Age]],AVERAGE(Table13[Age]),STDEV(Table13[Age]))</f>
        <v>1.4380858818811577</v>
      </c>
      <c r="D29">
        <f>STANDARDIZE(Table13[[#This Row],[Income]],AVERAGE(Table13[Income]),STDEV(Table13[Income]))</f>
        <v>0.35624500976513562</v>
      </c>
      <c r="E29">
        <f>SQRT((Table13[[#This Row],[Age-Norm]]-$Y$2)^2+(Table13[[#This Row],[Income-Norm]]-$Z$2)^2)</f>
        <v>2.5171057775911607</v>
      </c>
      <c r="F29">
        <f>SQRT((Table13[[#This Row],[Age-Norm]]-$Y$3)^2+(Table13[[#This Row],[Income-Norm]]-$Z$3)^2)</f>
        <v>1.2504272711858775</v>
      </c>
      <c r="G29">
        <f>SQRT((Table13[[#This Row],[Age-Norm]]-$Y$4)^2+(Table13[[#This Row],[Income-Norm]]-$Z$4)^2)</f>
        <v>1.3246521847764285</v>
      </c>
      <c r="H29">
        <f>MIN(Table13[[#This Row],[Cluster1]],Table13[[#This Row],[Cluster2]],Table13[[#This Row],[Cluster3]])</f>
        <v>1.2504272711858775</v>
      </c>
      <c r="I29" t="str">
        <f>IF(Table13[[#This Row],[Minimum Disatance]]=Table13[[#This Row],[Cluster2]],"Cluster 2",IF(Table13[[#This Row],[Minimum Disatance]]=Table13[[#This Row],[Cluster1]],"Cluster 1","Cluster 3"))</f>
        <v>Cluster 2</v>
      </c>
      <c r="J29" t="e">
        <f>IF(Table13[[#This Row],[Cluster]]=Table13[[#Headers],[Cluster 1]],Table13[[#This Row],[Income-Norm]],NA())</f>
        <v>#N/A</v>
      </c>
      <c r="K29">
        <f>IF(Table13[[#This Row],[Cluster]]=Table13[[#Headers],[Cluster 2]],Table13[[#This Row],[Income-Norm]],NA())</f>
        <v>0.35624500976513562</v>
      </c>
      <c r="L29" t="e">
        <f>IF(Table13[[#This Row],[Cluster]]=Table13[[#Headers],[Cluster 3]],Table13[[#This Row],[Income-Norm]],NA())</f>
        <v>#N/A</v>
      </c>
      <c r="M29">
        <v>56359.15</v>
      </c>
      <c r="N29">
        <f>IF(Table13[[#This Row],[Purchasing Behavior]]="Low Spender",1,0)</f>
        <v>0</v>
      </c>
      <c r="O29">
        <f>IF(Table13[[#This Row],[Purchasing Behavior]]="High Spender",1,0)</f>
        <v>1</v>
      </c>
      <c r="P29">
        <f>IF(Table13[[#This Row],[Purchasing Behavior]]="Moderate Spender",1,0)</f>
        <v>0</v>
      </c>
      <c r="Q29" t="s">
        <v>14</v>
      </c>
      <c r="R29">
        <f>IF(Table13[[#This Row],[Engagement with Promotions]]="Often Engaged",1,0)</f>
        <v>0</v>
      </c>
      <c r="S29">
        <f>IF(Table13[[#This Row],[Engagement with Promotions]]="Never Engaged",1,0)</f>
        <v>1</v>
      </c>
      <c r="T29">
        <f>IF(Table13[[#This Row],[Engagement with Promotions]]="Rarely Engaged",1,0)</f>
        <v>0</v>
      </c>
      <c r="U29" t="s">
        <v>17</v>
      </c>
    </row>
    <row r="30" spans="1:27" x14ac:dyDescent="0.2">
      <c r="A30">
        <v>29</v>
      </c>
      <c r="B30">
        <v>42</v>
      </c>
      <c r="C30">
        <f>STANDARDIZE(Table13[[#This Row],[Age]],AVERAGE(Table13[Age]),STDEV(Table13[Age]))</f>
        <v>8.0052494418831666E-2</v>
      </c>
      <c r="D30">
        <f>STANDARDIZE(Table13[[#This Row],[Income]],AVERAGE(Table13[Income]),STDEV(Table13[Income]))</f>
        <v>0.80603126550417092</v>
      </c>
      <c r="E30">
        <f>SQRT((Table13[[#This Row],[Age-Norm]]-$Y$2)^2+(Table13[[#This Row],[Income-Norm]]-$Z$2)^2)</f>
        <v>1.4670958820354951</v>
      </c>
      <c r="F30">
        <f>SQRT((Table13[[#This Row],[Age-Norm]]-$Y$3)^2+(Table13[[#This Row],[Income-Norm]]-$Z$3)^2)</f>
        <v>0.22791323592439264</v>
      </c>
      <c r="G30">
        <f>SQRT((Table13[[#This Row],[Age-Norm]]-$Y$4)^2+(Table13[[#This Row],[Income-Norm]]-$Z$4)^2)</f>
        <v>1.8205481952087215</v>
      </c>
      <c r="H30">
        <f>MIN(Table13[[#This Row],[Cluster1]],Table13[[#This Row],[Cluster2]],Table13[[#This Row],[Cluster3]])</f>
        <v>0.22791323592439264</v>
      </c>
      <c r="I30" t="str">
        <f>IF(Table13[[#This Row],[Minimum Disatance]]=Table13[[#This Row],[Cluster2]],"Cluster 2",IF(Table13[[#This Row],[Minimum Disatance]]=Table13[[#This Row],[Cluster1]],"Cluster 1","Cluster 3"))</f>
        <v>Cluster 2</v>
      </c>
      <c r="J30" t="e">
        <f>IF(Table13[[#This Row],[Cluster]]=Table13[[#Headers],[Cluster 1]],Table13[[#This Row],[Income-Norm]],NA())</f>
        <v>#N/A</v>
      </c>
      <c r="K30">
        <f>IF(Table13[[#This Row],[Cluster]]=Table13[[#Headers],[Cluster 2]],Table13[[#This Row],[Income-Norm]],NA())</f>
        <v>0.80603126550417092</v>
      </c>
      <c r="L30" t="e">
        <f>IF(Table13[[#This Row],[Cluster]]=Table13[[#Headers],[Cluster 3]],Table13[[#This Row],[Income-Norm]],NA())</f>
        <v>#N/A</v>
      </c>
      <c r="M30">
        <v>63090.58</v>
      </c>
      <c r="N30">
        <f>IF(Table13[[#This Row],[Purchasing Behavior]]="Low Spender",1,0)</f>
        <v>0</v>
      </c>
      <c r="O30">
        <f>IF(Table13[[#This Row],[Purchasing Behavior]]="High Spender",1,0)</f>
        <v>0</v>
      </c>
      <c r="P30">
        <f>IF(Table13[[#This Row],[Purchasing Behavior]]="Moderate Spender",1,0)</f>
        <v>1</v>
      </c>
      <c r="Q30" t="s">
        <v>15</v>
      </c>
      <c r="R30">
        <f>IF(Table13[[#This Row],[Engagement with Promotions]]="Often Engaged",1,0)</f>
        <v>0</v>
      </c>
      <c r="S30">
        <f>IF(Table13[[#This Row],[Engagement with Promotions]]="Never Engaged",1,0)</f>
        <v>1</v>
      </c>
      <c r="T30">
        <f>IF(Table13[[#This Row],[Engagement with Promotions]]="Rarely Engaged",1,0)</f>
        <v>0</v>
      </c>
      <c r="U30" t="s">
        <v>17</v>
      </c>
    </row>
    <row r="31" spans="1:27" x14ac:dyDescent="0.2">
      <c r="A31">
        <v>30</v>
      </c>
      <c r="B31">
        <v>44</v>
      </c>
      <c r="C31">
        <f>STANDARDIZE(Table13[[#This Row],[Age]],AVERAGE(Table13[Age]),STDEV(Table13[Age]))</f>
        <v>0.22300337730960282</v>
      </c>
      <c r="D31">
        <f>STANDARDIZE(Table13[[#This Row],[Income]],AVERAGE(Table13[Income]),STDEV(Table13[Income]))</f>
        <v>2.2237804383964477</v>
      </c>
      <c r="E31">
        <f>SQRT((Table13[[#This Row],[Age-Norm]]-$Y$2)^2+(Table13[[#This Row],[Income-Norm]]-$Z$2)^2)</f>
        <v>2.6892718527777464</v>
      </c>
      <c r="F31">
        <f>SQRT((Table13[[#This Row],[Age-Norm]]-$Y$3)^2+(Table13[[#This Row],[Income-Norm]]-$Z$3)^2)</f>
        <v>1.3549088683710899</v>
      </c>
      <c r="G31">
        <f>SQRT((Table13[[#This Row],[Age-Norm]]-$Y$4)^2+(Table13[[#This Row],[Income-Norm]]-$Z$4)^2)</f>
        <v>3.1273861643387733</v>
      </c>
      <c r="H31">
        <f>MIN(Table13[[#This Row],[Cluster1]],Table13[[#This Row],[Cluster2]],Table13[[#This Row],[Cluster3]])</f>
        <v>1.3549088683710899</v>
      </c>
      <c r="I31" t="str">
        <f>IF(Table13[[#This Row],[Minimum Disatance]]=Table13[[#This Row],[Cluster2]],"Cluster 2",IF(Table13[[#This Row],[Minimum Disatance]]=Table13[[#This Row],[Cluster1]],"Cluster 1","Cluster 3"))</f>
        <v>Cluster 2</v>
      </c>
      <c r="J31" t="e">
        <f>IF(Table13[[#This Row],[Cluster]]=Table13[[#Headers],[Cluster 1]],Table13[[#This Row],[Income-Norm]],NA())</f>
        <v>#N/A</v>
      </c>
      <c r="K31">
        <f>IF(Table13[[#This Row],[Cluster]]=Table13[[#Headers],[Cluster 2]],Table13[[#This Row],[Income-Norm]],NA())</f>
        <v>2.2237804383964477</v>
      </c>
      <c r="L31" t="e">
        <f>IF(Table13[[#This Row],[Cluster]]=Table13[[#Headers],[Cluster 3]],Table13[[#This Row],[Income-Norm]],NA())</f>
        <v>#N/A</v>
      </c>
      <c r="M31">
        <v>84308.39</v>
      </c>
      <c r="N31">
        <f>IF(Table13[[#This Row],[Purchasing Behavior]]="Low Spender",1,0)</f>
        <v>0</v>
      </c>
      <c r="O31">
        <f>IF(Table13[[#This Row],[Purchasing Behavior]]="High Spender",1,0)</f>
        <v>0</v>
      </c>
      <c r="P31">
        <f>IF(Table13[[#This Row],[Purchasing Behavior]]="Moderate Spender",1,0)</f>
        <v>1</v>
      </c>
      <c r="Q31" t="s">
        <v>15</v>
      </c>
      <c r="R31">
        <f>IF(Table13[[#This Row],[Engagement with Promotions]]="Often Engaged",1,0)</f>
        <v>1</v>
      </c>
      <c r="S31">
        <f>IF(Table13[[#This Row],[Engagement with Promotions]]="Never Engaged",1,0)</f>
        <v>0</v>
      </c>
      <c r="T31">
        <f>IF(Table13[[#This Row],[Engagement with Promotions]]="Rarely Engaged",1,0)</f>
        <v>0</v>
      </c>
      <c r="U31" t="s">
        <v>16</v>
      </c>
    </row>
    <row r="32" spans="1:27" x14ac:dyDescent="0.2">
      <c r="A32">
        <v>31</v>
      </c>
      <c r="B32">
        <v>59</v>
      </c>
      <c r="C32">
        <f>STANDARDIZE(Table13[[#This Row],[Age]],AVERAGE(Table13[Age]),STDEV(Table13[Age]))</f>
        <v>1.2951349989903864</v>
      </c>
      <c r="D32">
        <f>STANDARDIZE(Table13[[#This Row],[Income]],AVERAGE(Table13[Income]),STDEV(Table13[Income]))</f>
        <v>1.5579588925715522</v>
      </c>
      <c r="E32">
        <f>SQRT((Table13[[#This Row],[Age-Norm]]-$Y$2)^2+(Table13[[#This Row],[Income-Norm]]-$Z$2)^2)</f>
        <v>2.8864424014251129</v>
      </c>
      <c r="F32">
        <f>SQRT((Table13[[#This Row],[Age-Norm]]-$Y$3)^2+(Table13[[#This Row],[Income-Norm]]-$Z$3)^2)</f>
        <v>1.2104512797366493</v>
      </c>
      <c r="G32">
        <f>SQRT((Table13[[#This Row],[Age-Norm]]-$Y$4)^2+(Table13[[#This Row],[Income-Norm]]-$Z$4)^2)</f>
        <v>2.433847102092928</v>
      </c>
      <c r="H32">
        <f>MIN(Table13[[#This Row],[Cluster1]],Table13[[#This Row],[Cluster2]],Table13[[#This Row],[Cluster3]])</f>
        <v>1.2104512797366493</v>
      </c>
      <c r="I32" t="str">
        <f>IF(Table13[[#This Row],[Minimum Disatance]]=Table13[[#This Row],[Cluster2]],"Cluster 2",IF(Table13[[#This Row],[Minimum Disatance]]=Table13[[#This Row],[Cluster1]],"Cluster 1","Cluster 3"))</f>
        <v>Cluster 2</v>
      </c>
      <c r="J32" t="e">
        <f>IF(Table13[[#This Row],[Cluster]]=Table13[[#Headers],[Cluster 1]],Table13[[#This Row],[Income-Norm]],NA())</f>
        <v>#N/A</v>
      </c>
      <c r="K32">
        <f>IF(Table13[[#This Row],[Cluster]]=Table13[[#Headers],[Cluster 2]],Table13[[#This Row],[Income-Norm]],NA())</f>
        <v>1.5579588925715522</v>
      </c>
      <c r="L32" t="e">
        <f>IF(Table13[[#This Row],[Cluster]]=Table13[[#Headers],[Cluster 3]],Table13[[#This Row],[Income-Norm]],NA())</f>
        <v>#N/A</v>
      </c>
      <c r="M32">
        <v>74343.81</v>
      </c>
      <c r="N32">
        <f>IF(Table13[[#This Row],[Purchasing Behavior]]="Low Spender",1,0)</f>
        <v>0</v>
      </c>
      <c r="O32">
        <f>IF(Table13[[#This Row],[Purchasing Behavior]]="High Spender",1,0)</f>
        <v>0</v>
      </c>
      <c r="P32">
        <f>IF(Table13[[#This Row],[Purchasing Behavior]]="Moderate Spender",1,0)</f>
        <v>1</v>
      </c>
      <c r="Q32" t="s">
        <v>15</v>
      </c>
      <c r="R32">
        <f>IF(Table13[[#This Row],[Engagement with Promotions]]="Often Engaged",1,0)</f>
        <v>0</v>
      </c>
      <c r="S32">
        <f>IF(Table13[[#This Row],[Engagement with Promotions]]="Never Engaged",1,0)</f>
        <v>0</v>
      </c>
      <c r="T32">
        <f>IF(Table13[[#This Row],[Engagement with Promotions]]="Rarely Engaged",1,0)</f>
        <v>1</v>
      </c>
      <c r="U32" t="s">
        <v>18</v>
      </c>
    </row>
    <row r="33" spans="1:21" x14ac:dyDescent="0.2">
      <c r="A33">
        <v>32</v>
      </c>
      <c r="B33">
        <v>45</v>
      </c>
      <c r="C33">
        <f>STANDARDIZE(Table13[[#This Row],[Age]],AVERAGE(Table13[Age]),STDEV(Table13[Age]))</f>
        <v>0.29447881875498838</v>
      </c>
      <c r="D33">
        <f>STANDARDIZE(Table13[[#This Row],[Income]],AVERAGE(Table13[Income]),STDEV(Table13[Income]))</f>
        <v>0.75694749166402386</v>
      </c>
      <c r="E33">
        <f>SQRT((Table13[[#This Row],[Age-Norm]]-$Y$2)^2+(Table13[[#This Row],[Income-Norm]]-$Z$2)^2)</f>
        <v>1.6063774393295707</v>
      </c>
      <c r="F33">
        <f>SQRT((Table13[[#This Row],[Age-Norm]]-$Y$3)^2+(Table13[[#This Row],[Income-Norm]]-$Z$3)^2)</f>
        <v>0.11410144495412509</v>
      </c>
      <c r="G33">
        <f>SQRT((Table13[[#This Row],[Age-Norm]]-$Y$4)^2+(Table13[[#This Row],[Income-Norm]]-$Z$4)^2)</f>
        <v>1.692769554088368</v>
      </c>
      <c r="H33">
        <f>MIN(Table13[[#This Row],[Cluster1]],Table13[[#This Row],[Cluster2]],Table13[[#This Row],[Cluster3]])</f>
        <v>0.11410144495412509</v>
      </c>
      <c r="I33" t="str">
        <f>IF(Table13[[#This Row],[Minimum Disatance]]=Table13[[#This Row],[Cluster2]],"Cluster 2",IF(Table13[[#This Row],[Minimum Disatance]]=Table13[[#This Row],[Cluster1]],"Cluster 1","Cluster 3"))</f>
        <v>Cluster 2</v>
      </c>
      <c r="J33" t="e">
        <f>IF(Table13[[#This Row],[Cluster]]=Table13[[#Headers],[Cluster 1]],Table13[[#This Row],[Income-Norm]],NA())</f>
        <v>#N/A</v>
      </c>
      <c r="K33">
        <f>IF(Table13[[#This Row],[Cluster]]=Table13[[#Headers],[Cluster 2]],Table13[[#This Row],[Income-Norm]],NA())</f>
        <v>0.75694749166402386</v>
      </c>
      <c r="L33" t="e">
        <f>IF(Table13[[#This Row],[Cluster]]=Table13[[#Headers],[Cluster 3]],Table13[[#This Row],[Income-Norm]],NA())</f>
        <v>#N/A</v>
      </c>
      <c r="M33">
        <v>62356</v>
      </c>
      <c r="N33">
        <f>IF(Table13[[#This Row],[Purchasing Behavior]]="Low Spender",1,0)</f>
        <v>1</v>
      </c>
      <c r="O33">
        <f>IF(Table13[[#This Row],[Purchasing Behavior]]="High Spender",1,0)</f>
        <v>0</v>
      </c>
      <c r="P33">
        <f>IF(Table13[[#This Row],[Purchasing Behavior]]="Moderate Spender",1,0)</f>
        <v>0</v>
      </c>
      <c r="Q33" t="s">
        <v>13</v>
      </c>
      <c r="R33">
        <f>IF(Table13[[#This Row],[Engagement with Promotions]]="Often Engaged",1,0)</f>
        <v>1</v>
      </c>
      <c r="S33">
        <f>IF(Table13[[#This Row],[Engagement with Promotions]]="Never Engaged",1,0)</f>
        <v>0</v>
      </c>
      <c r="T33">
        <f>IF(Table13[[#This Row],[Engagement with Promotions]]="Rarely Engaged",1,0)</f>
        <v>0</v>
      </c>
      <c r="U33" t="s">
        <v>16</v>
      </c>
    </row>
    <row r="34" spans="1:21" x14ac:dyDescent="0.2">
      <c r="A34">
        <v>33</v>
      </c>
      <c r="B34">
        <v>33</v>
      </c>
      <c r="C34">
        <f>STANDARDIZE(Table13[[#This Row],[Age]],AVERAGE(Table13[Age]),STDEV(Table13[Age]))</f>
        <v>-0.56322647858963848</v>
      </c>
      <c r="D34">
        <f>STANDARDIZE(Table13[[#This Row],[Income]],AVERAGE(Table13[Income]),STDEV(Table13[Income]))</f>
        <v>0.22506227972973167</v>
      </c>
      <c r="E34">
        <f>SQRT((Table13[[#This Row],[Age-Norm]]-$Y$2)^2+(Table13[[#This Row],[Income-Norm]]-$Z$2)^2)</f>
        <v>0.60063271954799957</v>
      </c>
      <c r="F34">
        <f>SQRT((Table13[[#This Row],[Age-Norm]]-$Y$3)^2+(Table13[[#This Row],[Income-Norm]]-$Z$3)^2)</f>
        <v>1.0769433854266859</v>
      </c>
      <c r="G34">
        <f>SQRT((Table13[[#This Row],[Age-Norm]]-$Y$4)^2+(Table13[[#This Row],[Income-Norm]]-$Z$4)^2)</f>
        <v>1.7788316446442103</v>
      </c>
      <c r="H34">
        <f>MIN(Table13[[#This Row],[Cluster1]],Table13[[#This Row],[Cluster2]],Table13[[#This Row],[Cluster3]])</f>
        <v>0.60063271954799957</v>
      </c>
      <c r="I34" t="str">
        <f>IF(Table13[[#This Row],[Minimum Disatance]]=Table13[[#This Row],[Cluster2]],"Cluster 2",IF(Table13[[#This Row],[Minimum Disatance]]=Table13[[#This Row],[Cluster1]],"Cluster 1","Cluster 3"))</f>
        <v>Cluster 1</v>
      </c>
      <c r="J34">
        <f>IF(Table13[[#This Row],[Cluster]]=Table13[[#Headers],[Cluster 1]],Table13[[#This Row],[Income-Norm]],NA())</f>
        <v>0.22506227972973167</v>
      </c>
      <c r="K34" t="e">
        <f>IF(Table13[[#This Row],[Cluster]]=Table13[[#Headers],[Cluster 2]],Table13[[#This Row],[Income-Norm]],NA())</f>
        <v>#N/A</v>
      </c>
      <c r="L34" t="e">
        <f>IF(Table13[[#This Row],[Cluster]]=Table13[[#Headers],[Cluster 3]],Table13[[#This Row],[Income-Norm]],NA())</f>
        <v>#N/A</v>
      </c>
      <c r="M34">
        <v>54395.89</v>
      </c>
      <c r="N34">
        <f>IF(Table13[[#This Row],[Purchasing Behavior]]="Low Spender",1,0)</f>
        <v>0</v>
      </c>
      <c r="O34">
        <f>IF(Table13[[#This Row],[Purchasing Behavior]]="High Spender",1,0)</f>
        <v>1</v>
      </c>
      <c r="P34">
        <f>IF(Table13[[#This Row],[Purchasing Behavior]]="Moderate Spender",1,0)</f>
        <v>0</v>
      </c>
      <c r="Q34" t="s">
        <v>14</v>
      </c>
      <c r="R34">
        <f>IF(Table13[[#This Row],[Engagement with Promotions]]="Often Engaged",1,0)</f>
        <v>0</v>
      </c>
      <c r="S34">
        <f>IF(Table13[[#This Row],[Engagement with Promotions]]="Never Engaged",1,0)</f>
        <v>0</v>
      </c>
      <c r="T34">
        <f>IF(Table13[[#This Row],[Engagement with Promotions]]="Rarely Engaged",1,0)</f>
        <v>1</v>
      </c>
      <c r="U34" t="s">
        <v>18</v>
      </c>
    </row>
    <row r="35" spans="1:21" x14ac:dyDescent="0.2">
      <c r="A35">
        <v>34</v>
      </c>
      <c r="B35">
        <v>32</v>
      </c>
      <c r="C35">
        <f>STANDARDIZE(Table13[[#This Row],[Age]],AVERAGE(Table13[Age]),STDEV(Table13[Age]))</f>
        <v>-0.63470192003502413</v>
      </c>
      <c r="D35">
        <f>STANDARDIZE(Table13[[#This Row],[Income]],AVERAGE(Table13[Income]),STDEV(Table13[Income]))</f>
        <v>0.83001120609029067</v>
      </c>
      <c r="E35">
        <f>SQRT((Table13[[#This Row],[Age-Norm]]-$Y$2)^2+(Table13[[#This Row],[Income-Norm]]-$Z$2)^2)</f>
        <v>1.0625438020908207</v>
      </c>
      <c r="F35">
        <f>SQRT((Table13[[#This Row],[Age-Norm]]-$Y$3)^2+(Table13[[#This Row],[Income-Norm]]-$Z$3)^2)</f>
        <v>0.93411694802877476</v>
      </c>
      <c r="G35">
        <f>SQRT((Table13[[#This Row],[Age-Norm]]-$Y$4)^2+(Table13[[#This Row],[Income-Norm]]-$Z$4)^2)</f>
        <v>2.2415691389844845</v>
      </c>
      <c r="H35">
        <f>MIN(Table13[[#This Row],[Cluster1]],Table13[[#This Row],[Cluster2]],Table13[[#This Row],[Cluster3]])</f>
        <v>0.93411694802877476</v>
      </c>
      <c r="I35" t="str">
        <f>IF(Table13[[#This Row],[Minimum Disatance]]=Table13[[#This Row],[Cluster2]],"Cluster 2",IF(Table13[[#This Row],[Minimum Disatance]]=Table13[[#This Row],[Cluster1]],"Cluster 1","Cluster 3"))</f>
        <v>Cluster 2</v>
      </c>
      <c r="J35" t="e">
        <f>IF(Table13[[#This Row],[Cluster]]=Table13[[#Headers],[Cluster 1]],Table13[[#This Row],[Income-Norm]],NA())</f>
        <v>#N/A</v>
      </c>
      <c r="K35">
        <f>IF(Table13[[#This Row],[Cluster]]=Table13[[#Headers],[Cluster 2]],Table13[[#This Row],[Income-Norm]],NA())</f>
        <v>0.83001120609029067</v>
      </c>
      <c r="L35" t="e">
        <f>IF(Table13[[#This Row],[Cluster]]=Table13[[#Headers],[Cluster 3]],Table13[[#This Row],[Income-Norm]],NA())</f>
        <v>#N/A</v>
      </c>
      <c r="M35">
        <v>63449.46</v>
      </c>
      <c r="N35">
        <f>IF(Table13[[#This Row],[Purchasing Behavior]]="Low Spender",1,0)</f>
        <v>1</v>
      </c>
      <c r="O35">
        <f>IF(Table13[[#This Row],[Purchasing Behavior]]="High Spender",1,0)</f>
        <v>0</v>
      </c>
      <c r="P35">
        <f>IF(Table13[[#This Row],[Purchasing Behavior]]="Moderate Spender",1,0)</f>
        <v>0</v>
      </c>
      <c r="Q35" t="s">
        <v>13</v>
      </c>
      <c r="R35">
        <f>IF(Table13[[#This Row],[Engagement with Promotions]]="Often Engaged",1,0)</f>
        <v>0</v>
      </c>
      <c r="S35">
        <f>IF(Table13[[#This Row],[Engagement with Promotions]]="Never Engaged",1,0)</f>
        <v>0</v>
      </c>
      <c r="T35">
        <f>IF(Table13[[#This Row],[Engagement with Promotions]]="Rarely Engaged",1,0)</f>
        <v>1</v>
      </c>
      <c r="U35" t="s">
        <v>18</v>
      </c>
    </row>
    <row r="36" spans="1:21" x14ac:dyDescent="0.2">
      <c r="A36">
        <v>35</v>
      </c>
      <c r="B36">
        <v>64</v>
      </c>
      <c r="C36">
        <f>STANDARDIZE(Table13[[#This Row],[Age]],AVERAGE(Table13[Age]),STDEV(Table13[Age]))</f>
        <v>1.6525122062173143</v>
      </c>
      <c r="D36">
        <f>STANDARDIZE(Table13[[#This Row],[Income]],AVERAGE(Table13[Income]),STDEV(Table13[Income]))</f>
        <v>-0.6803809338768958</v>
      </c>
      <c r="E36">
        <f>SQRT((Table13[[#This Row],[Age-Norm]]-$Y$2)^2+(Table13[[#This Row],[Income-Norm]]-$Z$2)^2)</f>
        <v>2.7289564888801596</v>
      </c>
      <c r="F36">
        <f>SQRT((Table13[[#This Row],[Age-Norm]]-$Y$3)^2+(Table13[[#This Row],[Income-Norm]]-$Z$3)^2)</f>
        <v>2.059130364926824</v>
      </c>
      <c r="G36">
        <f>SQRT((Table13[[#This Row],[Age-Norm]]-$Y$4)^2+(Table13[[#This Row],[Income-Norm]]-$Z$4)^2)</f>
        <v>0.80444801993410942</v>
      </c>
      <c r="H36">
        <f>MIN(Table13[[#This Row],[Cluster1]],Table13[[#This Row],[Cluster2]],Table13[[#This Row],[Cluster3]])</f>
        <v>0.80444801993410942</v>
      </c>
      <c r="I36" t="str">
        <f>IF(Table13[[#This Row],[Minimum Disatance]]=Table13[[#This Row],[Cluster2]],"Cluster 2",IF(Table13[[#This Row],[Minimum Disatance]]=Table13[[#This Row],[Cluster1]],"Cluster 1","Cluster 3"))</f>
        <v>Cluster 3</v>
      </c>
      <c r="J36" t="e">
        <f>IF(Table13[[#This Row],[Cluster]]=Table13[[#Headers],[Cluster 1]],Table13[[#This Row],[Income-Norm]],NA())</f>
        <v>#N/A</v>
      </c>
      <c r="K36" t="e">
        <f>IF(Table13[[#This Row],[Cluster]]=Table13[[#Headers],[Cluster 2]],Table13[[#This Row],[Income-Norm]],NA())</f>
        <v>#N/A</v>
      </c>
      <c r="L36">
        <f>IF(Table13[[#This Row],[Cluster]]=Table13[[#Headers],[Cluster 3]],Table13[[#This Row],[Income-Norm]],NA())</f>
        <v>-0.6803809338768958</v>
      </c>
      <c r="M36">
        <v>40845.17</v>
      </c>
      <c r="N36">
        <f>IF(Table13[[#This Row],[Purchasing Behavior]]="Low Spender",1,0)</f>
        <v>1</v>
      </c>
      <c r="O36">
        <f>IF(Table13[[#This Row],[Purchasing Behavior]]="High Spender",1,0)</f>
        <v>0</v>
      </c>
      <c r="P36">
        <f>IF(Table13[[#This Row],[Purchasing Behavior]]="Moderate Spender",1,0)</f>
        <v>0</v>
      </c>
      <c r="Q36" t="s">
        <v>13</v>
      </c>
      <c r="R36">
        <f>IF(Table13[[#This Row],[Engagement with Promotions]]="Often Engaged",1,0)</f>
        <v>0</v>
      </c>
      <c r="S36">
        <f>IF(Table13[[#This Row],[Engagement with Promotions]]="Never Engaged",1,0)</f>
        <v>0</v>
      </c>
      <c r="T36">
        <f>IF(Table13[[#This Row],[Engagement with Promotions]]="Rarely Engaged",1,0)</f>
        <v>1</v>
      </c>
      <c r="U36" t="s">
        <v>18</v>
      </c>
    </row>
    <row r="37" spans="1:21" x14ac:dyDescent="0.2">
      <c r="A37">
        <v>36</v>
      </c>
      <c r="B37">
        <v>61</v>
      </c>
      <c r="C37">
        <f>STANDARDIZE(Table13[[#This Row],[Age]],AVERAGE(Table13[Age]),STDEV(Table13[Age]))</f>
        <v>1.4380858818811577</v>
      </c>
      <c r="D37">
        <f>STANDARDIZE(Table13[[#This Row],[Income]],AVERAGE(Table13[Income]),STDEV(Table13[Income]))</f>
        <v>-0.3855535513374389</v>
      </c>
      <c r="E37">
        <f>SQRT((Table13[[#This Row],[Age-Norm]]-$Y$2)^2+(Table13[[#This Row],[Income-Norm]]-$Z$2)^2)</f>
        <v>2.474538189853563</v>
      </c>
      <c r="F37">
        <f>SQRT((Table13[[#This Row],[Age-Norm]]-$Y$3)^2+(Table13[[#This Row],[Income-Norm]]-$Z$3)^2)</f>
        <v>1.6963163263928713</v>
      </c>
      <c r="G37">
        <f>SQRT((Table13[[#This Row],[Age-Norm]]-$Y$4)^2+(Table13[[#This Row],[Income-Norm]]-$Z$4)^2)</f>
        <v>0.73089783988204426</v>
      </c>
      <c r="H37">
        <f>MIN(Table13[[#This Row],[Cluster1]],Table13[[#This Row],[Cluster2]],Table13[[#This Row],[Cluster3]])</f>
        <v>0.73089783988204426</v>
      </c>
      <c r="I37" t="str">
        <f>IF(Table13[[#This Row],[Minimum Disatance]]=Table13[[#This Row],[Cluster2]],"Cluster 2",IF(Table13[[#This Row],[Minimum Disatance]]=Table13[[#This Row],[Cluster1]],"Cluster 1","Cluster 3"))</f>
        <v>Cluster 3</v>
      </c>
      <c r="J37" t="e">
        <f>IF(Table13[[#This Row],[Cluster]]=Table13[[#Headers],[Cluster 1]],Table13[[#This Row],[Income-Norm]],NA())</f>
        <v>#N/A</v>
      </c>
      <c r="K37" t="e">
        <f>IF(Table13[[#This Row],[Cluster]]=Table13[[#Headers],[Cluster 2]],Table13[[#This Row],[Income-Norm]],NA())</f>
        <v>#N/A</v>
      </c>
      <c r="L37">
        <f>IF(Table13[[#This Row],[Cluster]]=Table13[[#Headers],[Cluster 3]],Table13[[#This Row],[Income-Norm]],NA())</f>
        <v>-0.3855535513374389</v>
      </c>
      <c r="M37">
        <v>45257.51</v>
      </c>
      <c r="N37">
        <f>IF(Table13[[#This Row],[Purchasing Behavior]]="Low Spender",1,0)</f>
        <v>0</v>
      </c>
      <c r="O37">
        <f>IF(Table13[[#This Row],[Purchasing Behavior]]="High Spender",1,0)</f>
        <v>0</v>
      </c>
      <c r="P37">
        <f>IF(Table13[[#This Row],[Purchasing Behavior]]="Moderate Spender",1,0)</f>
        <v>1</v>
      </c>
      <c r="Q37" t="s">
        <v>15</v>
      </c>
      <c r="R37">
        <f>IF(Table13[[#This Row],[Engagement with Promotions]]="Often Engaged",1,0)</f>
        <v>0</v>
      </c>
      <c r="S37">
        <f>IF(Table13[[#This Row],[Engagement with Promotions]]="Never Engaged",1,0)</f>
        <v>0</v>
      </c>
      <c r="T37">
        <f>IF(Table13[[#This Row],[Engagement with Promotions]]="Rarely Engaged",1,0)</f>
        <v>1</v>
      </c>
      <c r="U37" t="s">
        <v>18</v>
      </c>
    </row>
    <row r="38" spans="1:21" x14ac:dyDescent="0.2">
      <c r="A38">
        <v>37</v>
      </c>
      <c r="B38">
        <v>20</v>
      </c>
      <c r="C38">
        <f>STANDARDIZE(Table13[[#This Row],[Age]],AVERAGE(Table13[Age]),STDEV(Table13[Age]))</f>
        <v>-1.492407217379651</v>
      </c>
      <c r="D38">
        <f>STANDARDIZE(Table13[[#This Row],[Income]],AVERAGE(Table13[Income]),STDEV(Table13[Income]))</f>
        <v>-1.5544734221056766</v>
      </c>
      <c r="E38">
        <f>SQRT((Table13[[#This Row],[Age-Norm]]-$Y$2)^2+(Table13[[#This Row],[Income-Norm]]-$Z$2)^2)</f>
        <v>1.4724344731228938</v>
      </c>
      <c r="F38">
        <f>SQRT((Table13[[#This Row],[Age-Norm]]-$Y$3)^2+(Table13[[#This Row],[Income-Norm]]-$Z$3)^2)</f>
        <v>3.0149990235233091</v>
      </c>
      <c r="G38">
        <f>SQRT((Table13[[#This Row],[Age-Norm]]-$Y$4)^2+(Table13[[#This Row],[Income-Norm]]-$Z$4)^2)</f>
        <v>2.4626636381538982</v>
      </c>
      <c r="H38">
        <f>MIN(Table13[[#This Row],[Cluster1]],Table13[[#This Row],[Cluster2]],Table13[[#This Row],[Cluster3]])</f>
        <v>1.4724344731228938</v>
      </c>
      <c r="I38" t="str">
        <f>IF(Table13[[#This Row],[Minimum Disatance]]=Table13[[#This Row],[Cluster2]],"Cluster 2",IF(Table13[[#This Row],[Minimum Disatance]]=Table13[[#This Row],[Cluster1]],"Cluster 1","Cluster 3"))</f>
        <v>Cluster 1</v>
      </c>
      <c r="J38">
        <f>IF(Table13[[#This Row],[Cluster]]=Table13[[#Headers],[Cluster 1]],Table13[[#This Row],[Income-Norm]],NA())</f>
        <v>-1.5544734221056766</v>
      </c>
      <c r="K38" t="e">
        <f>IF(Table13[[#This Row],[Cluster]]=Table13[[#Headers],[Cluster 2]],Table13[[#This Row],[Income-Norm]],NA())</f>
        <v>#N/A</v>
      </c>
      <c r="L38" t="e">
        <f>IF(Table13[[#This Row],[Cluster]]=Table13[[#Headers],[Cluster 3]],Table13[[#This Row],[Income-Norm]],NA())</f>
        <v>#N/A</v>
      </c>
      <c r="M38">
        <v>27763.64</v>
      </c>
      <c r="N38">
        <f>IF(Table13[[#This Row],[Purchasing Behavior]]="Low Spender",1,0)</f>
        <v>1</v>
      </c>
      <c r="O38">
        <f>IF(Table13[[#This Row],[Purchasing Behavior]]="High Spender",1,0)</f>
        <v>0</v>
      </c>
      <c r="P38">
        <f>IF(Table13[[#This Row],[Purchasing Behavior]]="Moderate Spender",1,0)</f>
        <v>0</v>
      </c>
      <c r="Q38" t="s">
        <v>13</v>
      </c>
      <c r="R38">
        <f>IF(Table13[[#This Row],[Engagement with Promotions]]="Often Engaged",1,0)</f>
        <v>0</v>
      </c>
      <c r="S38">
        <f>IF(Table13[[#This Row],[Engagement with Promotions]]="Never Engaged",1,0)</f>
        <v>0</v>
      </c>
      <c r="T38">
        <f>IF(Table13[[#This Row],[Engagement with Promotions]]="Rarely Engaged",1,0)</f>
        <v>1</v>
      </c>
      <c r="U38" t="s">
        <v>18</v>
      </c>
    </row>
    <row r="39" spans="1:21" x14ac:dyDescent="0.2">
      <c r="A39">
        <v>38</v>
      </c>
      <c r="B39">
        <v>54</v>
      </c>
      <c r="C39">
        <f>STANDARDIZE(Table13[[#This Row],[Age]],AVERAGE(Table13[Age]),STDEV(Table13[Age]))</f>
        <v>0.93775779176345864</v>
      </c>
      <c r="D39">
        <f>STANDARDIZE(Table13[[#This Row],[Income]],AVERAGE(Table13[Income]),STDEV(Table13[Income]))</f>
        <v>-0.29803558828324789</v>
      </c>
      <c r="E39">
        <f>SQRT((Table13[[#This Row],[Age-Norm]]-$Y$2)^2+(Table13[[#This Row],[Income-Norm]]-$Z$2)^2)</f>
        <v>1.9687093074929771</v>
      </c>
      <c r="F39">
        <f>SQRT((Table13[[#This Row],[Age-Norm]]-$Y$3)^2+(Table13[[#This Row],[Income-Norm]]-$Z$3)^2)</f>
        <v>1.3323742897254356</v>
      </c>
      <c r="G39">
        <f>SQRT((Table13[[#This Row],[Age-Norm]]-$Y$4)^2+(Table13[[#This Row],[Income-Norm]]-$Z$4)^2)</f>
        <v>0.54436176122467483</v>
      </c>
      <c r="H39">
        <f>MIN(Table13[[#This Row],[Cluster1]],Table13[[#This Row],[Cluster2]],Table13[[#This Row],[Cluster3]])</f>
        <v>0.54436176122467483</v>
      </c>
      <c r="I39" t="str">
        <f>IF(Table13[[#This Row],[Minimum Disatance]]=Table13[[#This Row],[Cluster2]],"Cluster 2",IF(Table13[[#This Row],[Minimum Disatance]]=Table13[[#This Row],[Cluster1]],"Cluster 1","Cluster 3"))</f>
        <v>Cluster 3</v>
      </c>
      <c r="J39" t="e">
        <f>IF(Table13[[#This Row],[Cluster]]=Table13[[#Headers],[Cluster 1]],Table13[[#This Row],[Income-Norm]],NA())</f>
        <v>#N/A</v>
      </c>
      <c r="K39" t="e">
        <f>IF(Table13[[#This Row],[Cluster]]=Table13[[#Headers],[Cluster 2]],Table13[[#This Row],[Income-Norm]],NA())</f>
        <v>#N/A</v>
      </c>
      <c r="L39">
        <f>IF(Table13[[#This Row],[Cluster]]=Table13[[#Headers],[Cluster 3]],Table13[[#This Row],[Income-Norm]],NA())</f>
        <v>-0.29803558828324789</v>
      </c>
      <c r="M39">
        <v>46567.29</v>
      </c>
      <c r="N39">
        <f>IF(Table13[[#This Row],[Purchasing Behavior]]="Low Spender",1,0)</f>
        <v>0</v>
      </c>
      <c r="O39">
        <f>IF(Table13[[#This Row],[Purchasing Behavior]]="High Spender",1,0)</f>
        <v>0</v>
      </c>
      <c r="P39">
        <f>IF(Table13[[#This Row],[Purchasing Behavior]]="Moderate Spender",1,0)</f>
        <v>1</v>
      </c>
      <c r="Q39" t="s">
        <v>15</v>
      </c>
      <c r="R39">
        <f>IF(Table13[[#This Row],[Engagement with Promotions]]="Often Engaged",1,0)</f>
        <v>0</v>
      </c>
      <c r="S39">
        <f>IF(Table13[[#This Row],[Engagement with Promotions]]="Never Engaged",1,0)</f>
        <v>1</v>
      </c>
      <c r="T39">
        <f>IF(Table13[[#This Row],[Engagement with Promotions]]="Rarely Engaged",1,0)</f>
        <v>0</v>
      </c>
      <c r="U39" t="s">
        <v>17</v>
      </c>
    </row>
    <row r="40" spans="1:21" x14ac:dyDescent="0.2">
      <c r="A40">
        <v>39</v>
      </c>
      <c r="B40">
        <v>24</v>
      </c>
      <c r="C40">
        <f>STANDARDIZE(Table13[[#This Row],[Age]],AVERAGE(Table13[Age]),STDEV(Table13[Age]))</f>
        <v>-1.2065054515981086</v>
      </c>
      <c r="D40">
        <f>STANDARDIZE(Table13[[#This Row],[Income]],AVERAGE(Table13[Income]),STDEV(Table13[Income]))</f>
        <v>0.8961725357011705</v>
      </c>
      <c r="E40">
        <f>SQRT((Table13[[#This Row],[Age-Norm]]-$Y$2)^2+(Table13[[#This Row],[Income-Norm]]-$Z$2)^2)</f>
        <v>1.0693993142524527</v>
      </c>
      <c r="F40">
        <f>SQRT((Table13[[#This Row],[Age-Norm]]-$Y$3)^2+(Table13[[#This Row],[Income-Norm]]-$Z$3)^2)</f>
        <v>1.5052326227314323</v>
      </c>
      <c r="G40">
        <f>SQRT((Table13[[#This Row],[Age-Norm]]-$Y$4)^2+(Table13[[#This Row],[Income-Norm]]-$Z$4)^2)</f>
        <v>2.6999944442274555</v>
      </c>
      <c r="H40">
        <f>MIN(Table13[[#This Row],[Cluster1]],Table13[[#This Row],[Cluster2]],Table13[[#This Row],[Cluster3]])</f>
        <v>1.0693993142524527</v>
      </c>
      <c r="I40" t="str">
        <f>IF(Table13[[#This Row],[Minimum Disatance]]=Table13[[#This Row],[Cluster2]],"Cluster 2",IF(Table13[[#This Row],[Minimum Disatance]]=Table13[[#This Row],[Cluster1]],"Cluster 1","Cluster 3"))</f>
        <v>Cluster 1</v>
      </c>
      <c r="J40">
        <f>IF(Table13[[#This Row],[Cluster]]=Table13[[#Headers],[Cluster 1]],Table13[[#This Row],[Income-Norm]],NA())</f>
        <v>0.8961725357011705</v>
      </c>
      <c r="K40" t="e">
        <f>IF(Table13[[#This Row],[Cluster]]=Table13[[#Headers],[Cluster 2]],Table13[[#This Row],[Income-Norm]],NA())</f>
        <v>#N/A</v>
      </c>
      <c r="L40" t="e">
        <f>IF(Table13[[#This Row],[Cluster]]=Table13[[#Headers],[Cluster 3]],Table13[[#This Row],[Income-Norm]],NA())</f>
        <v>#N/A</v>
      </c>
      <c r="M40">
        <v>64439.62</v>
      </c>
      <c r="N40">
        <f>IF(Table13[[#This Row],[Purchasing Behavior]]="Low Spender",1,0)</f>
        <v>0</v>
      </c>
      <c r="O40">
        <f>IF(Table13[[#This Row],[Purchasing Behavior]]="High Spender",1,0)</f>
        <v>1</v>
      </c>
      <c r="P40">
        <f>IF(Table13[[#This Row],[Purchasing Behavior]]="Moderate Spender",1,0)</f>
        <v>0</v>
      </c>
      <c r="Q40" t="s">
        <v>14</v>
      </c>
      <c r="R40">
        <f>IF(Table13[[#This Row],[Engagement with Promotions]]="Often Engaged",1,0)</f>
        <v>1</v>
      </c>
      <c r="S40">
        <f>IF(Table13[[#This Row],[Engagement with Promotions]]="Never Engaged",1,0)</f>
        <v>0</v>
      </c>
      <c r="T40">
        <f>IF(Table13[[#This Row],[Engagement with Promotions]]="Rarely Engaged",1,0)</f>
        <v>0</v>
      </c>
      <c r="U40" t="s">
        <v>16</v>
      </c>
    </row>
    <row r="41" spans="1:21" x14ac:dyDescent="0.2">
      <c r="A41">
        <v>40</v>
      </c>
      <c r="B41">
        <v>38</v>
      </c>
      <c r="C41">
        <f>STANDARDIZE(Table13[[#This Row],[Age]],AVERAGE(Table13[Age]),STDEV(Table13[Age]))</f>
        <v>-0.20584927136271064</v>
      </c>
      <c r="D41">
        <f>STANDARDIZE(Table13[[#This Row],[Income]],AVERAGE(Table13[Income]),STDEV(Table13[Income]))</f>
        <v>-0.27883720294774866</v>
      </c>
      <c r="E41">
        <f>SQRT((Table13[[#This Row],[Age-Norm]]-$Y$2)^2+(Table13[[#This Row],[Income-Norm]]-$Z$2)^2)</f>
        <v>0.82897928577814262</v>
      </c>
      <c r="F41">
        <f>SQRT((Table13[[#This Row],[Age-Norm]]-$Y$3)^2+(Table13[[#This Row],[Income-Norm]]-$Z$3)^2)</f>
        <v>1.25557095878791</v>
      </c>
      <c r="G41">
        <f>SQRT((Table13[[#This Row],[Age-Norm]]-$Y$4)^2+(Table13[[#This Row],[Income-Norm]]-$Z$4)^2)</f>
        <v>1.2064174517762742</v>
      </c>
      <c r="H41">
        <f>MIN(Table13[[#This Row],[Cluster1]],Table13[[#This Row],[Cluster2]],Table13[[#This Row],[Cluster3]])</f>
        <v>0.82897928577814262</v>
      </c>
      <c r="I41" t="str">
        <f>IF(Table13[[#This Row],[Minimum Disatance]]=Table13[[#This Row],[Cluster2]],"Cluster 2",IF(Table13[[#This Row],[Minimum Disatance]]=Table13[[#This Row],[Cluster1]],"Cluster 1","Cluster 3"))</f>
        <v>Cluster 1</v>
      </c>
      <c r="J41">
        <f>IF(Table13[[#This Row],[Cluster]]=Table13[[#Headers],[Cluster 1]],Table13[[#This Row],[Income-Norm]],NA())</f>
        <v>-0.27883720294774866</v>
      </c>
      <c r="K41" t="e">
        <f>IF(Table13[[#This Row],[Cluster]]=Table13[[#Headers],[Cluster 2]],Table13[[#This Row],[Income-Norm]],NA())</f>
        <v>#N/A</v>
      </c>
      <c r="L41" t="e">
        <f>IF(Table13[[#This Row],[Cluster]]=Table13[[#Headers],[Cluster 3]],Table13[[#This Row],[Income-Norm]],NA())</f>
        <v>#N/A</v>
      </c>
      <c r="M41">
        <v>46854.61</v>
      </c>
      <c r="N41">
        <f>IF(Table13[[#This Row],[Purchasing Behavior]]="Low Spender",1,0)</f>
        <v>0</v>
      </c>
      <c r="O41">
        <f>IF(Table13[[#This Row],[Purchasing Behavior]]="High Spender",1,0)</f>
        <v>0</v>
      </c>
      <c r="P41">
        <f>IF(Table13[[#This Row],[Purchasing Behavior]]="Moderate Spender",1,0)</f>
        <v>1</v>
      </c>
      <c r="Q41" t="s">
        <v>15</v>
      </c>
      <c r="R41">
        <f>IF(Table13[[#This Row],[Engagement with Promotions]]="Often Engaged",1,0)</f>
        <v>0</v>
      </c>
      <c r="S41">
        <f>IF(Table13[[#This Row],[Engagement with Promotions]]="Never Engaged",1,0)</f>
        <v>1</v>
      </c>
      <c r="T41">
        <f>IF(Table13[[#This Row],[Engagement with Promotions]]="Rarely Engaged",1,0)</f>
        <v>0</v>
      </c>
      <c r="U41" t="s">
        <v>17</v>
      </c>
    </row>
    <row r="42" spans="1:21" x14ac:dyDescent="0.2">
      <c r="A42">
        <v>41</v>
      </c>
      <c r="B42">
        <v>26</v>
      </c>
      <c r="C42">
        <f>STANDARDIZE(Table13[[#This Row],[Age]],AVERAGE(Table13[Age]),STDEV(Table13[Age]))</f>
        <v>-1.0635545687073376</v>
      </c>
      <c r="D42">
        <f>STANDARDIZE(Table13[[#This Row],[Income]],AVERAGE(Table13[Income]),STDEV(Table13[Income]))</f>
        <v>-0.8444752770857652</v>
      </c>
      <c r="E42">
        <f>SQRT((Table13[[#This Row],[Age-Norm]]-$Y$2)^2+(Table13[[#This Row],[Income-Norm]]-$Z$2)^2)</f>
        <v>0.68762871430270978</v>
      </c>
      <c r="F42">
        <f>SQRT((Table13[[#This Row],[Age-Norm]]-$Y$3)^2+(Table13[[#This Row],[Income-Norm]]-$Z$3)^2)</f>
        <v>2.1904372175182658</v>
      </c>
      <c r="G42">
        <f>SQRT((Table13[[#This Row],[Age-Norm]]-$Y$4)^2+(Table13[[#This Row],[Income-Norm]]-$Z$4)^2)</f>
        <v>1.9270874140851717</v>
      </c>
      <c r="H42">
        <f>MIN(Table13[[#This Row],[Cluster1]],Table13[[#This Row],[Cluster2]],Table13[[#This Row],[Cluster3]])</f>
        <v>0.68762871430270978</v>
      </c>
      <c r="I42" t="str">
        <f>IF(Table13[[#This Row],[Minimum Disatance]]=Table13[[#This Row],[Cluster2]],"Cluster 2",IF(Table13[[#This Row],[Minimum Disatance]]=Table13[[#This Row],[Cluster1]],"Cluster 1","Cluster 3"))</f>
        <v>Cluster 1</v>
      </c>
      <c r="J42">
        <f>IF(Table13[[#This Row],[Cluster]]=Table13[[#Headers],[Cluster 1]],Table13[[#This Row],[Income-Norm]],NA())</f>
        <v>-0.8444752770857652</v>
      </c>
      <c r="K42" t="e">
        <f>IF(Table13[[#This Row],[Cluster]]=Table13[[#Headers],[Cluster 2]],Table13[[#This Row],[Income-Norm]],NA())</f>
        <v>#N/A</v>
      </c>
      <c r="L42" t="e">
        <f>IF(Table13[[#This Row],[Cluster]]=Table13[[#Headers],[Cluster 3]],Table13[[#This Row],[Income-Norm]],NA())</f>
        <v>#N/A</v>
      </c>
      <c r="M42">
        <v>38389.360000000001</v>
      </c>
      <c r="N42">
        <f>IF(Table13[[#This Row],[Purchasing Behavior]]="Low Spender",1,0)</f>
        <v>0</v>
      </c>
      <c r="O42">
        <f>IF(Table13[[#This Row],[Purchasing Behavior]]="High Spender",1,0)</f>
        <v>1</v>
      </c>
      <c r="P42">
        <f>IF(Table13[[#This Row],[Purchasing Behavior]]="Moderate Spender",1,0)</f>
        <v>0</v>
      </c>
      <c r="Q42" t="s">
        <v>14</v>
      </c>
      <c r="R42">
        <f>IF(Table13[[#This Row],[Engagement with Promotions]]="Often Engaged",1,0)</f>
        <v>0</v>
      </c>
      <c r="S42">
        <f>IF(Table13[[#This Row],[Engagement with Promotions]]="Never Engaged",1,0)</f>
        <v>0</v>
      </c>
      <c r="T42">
        <f>IF(Table13[[#This Row],[Engagement with Promotions]]="Rarely Engaged",1,0)</f>
        <v>1</v>
      </c>
      <c r="U42" t="s">
        <v>18</v>
      </c>
    </row>
    <row r="43" spans="1:21" x14ac:dyDescent="0.2">
      <c r="A43">
        <v>42</v>
      </c>
      <c r="B43">
        <v>56</v>
      </c>
      <c r="C43">
        <f>STANDARDIZE(Table13[[#This Row],[Age]],AVERAGE(Table13[Age]),STDEV(Table13[Age]))</f>
        <v>1.0807086746542298</v>
      </c>
      <c r="D43">
        <f>STANDARDIZE(Table13[[#This Row],[Income]],AVERAGE(Table13[Income]),STDEV(Table13[Income]))</f>
        <v>-0.42926509149745873</v>
      </c>
      <c r="E43">
        <f>SQRT((Table13[[#This Row],[Age-Norm]]-$Y$2)^2+(Table13[[#This Row],[Income-Norm]]-$Z$2)^2)</f>
        <v>2.1240734509301493</v>
      </c>
      <c r="F43">
        <f>SQRT((Table13[[#This Row],[Age-Norm]]-$Y$3)^2+(Table13[[#This Row],[Income-Norm]]-$Z$3)^2)</f>
        <v>1.5173844821829583</v>
      </c>
      <c r="G43">
        <f>SQRT((Table13[[#This Row],[Age-Norm]]-$Y$4)^2+(Table13[[#This Row],[Income-Norm]]-$Z$4)^2)</f>
        <v>0.462247681935119</v>
      </c>
      <c r="H43">
        <f>MIN(Table13[[#This Row],[Cluster1]],Table13[[#This Row],[Cluster2]],Table13[[#This Row],[Cluster3]])</f>
        <v>0.462247681935119</v>
      </c>
      <c r="I43" t="str">
        <f>IF(Table13[[#This Row],[Minimum Disatance]]=Table13[[#This Row],[Cluster2]],"Cluster 2",IF(Table13[[#This Row],[Minimum Disatance]]=Table13[[#This Row],[Cluster1]],"Cluster 1","Cluster 3"))</f>
        <v>Cluster 3</v>
      </c>
      <c r="J43" t="e">
        <f>IF(Table13[[#This Row],[Cluster]]=Table13[[#Headers],[Cluster 1]],Table13[[#This Row],[Income-Norm]],NA())</f>
        <v>#N/A</v>
      </c>
      <c r="K43" t="e">
        <f>IF(Table13[[#This Row],[Cluster]]=Table13[[#Headers],[Cluster 2]],Table13[[#This Row],[Income-Norm]],NA())</f>
        <v>#N/A</v>
      </c>
      <c r="L43">
        <f>IF(Table13[[#This Row],[Cluster]]=Table13[[#Headers],[Cluster 3]],Table13[[#This Row],[Income-Norm]],NA())</f>
        <v>-0.42926509149745873</v>
      </c>
      <c r="M43">
        <v>44603.33</v>
      </c>
      <c r="N43">
        <f>IF(Table13[[#This Row],[Purchasing Behavior]]="Low Spender",1,0)</f>
        <v>0</v>
      </c>
      <c r="O43">
        <f>IF(Table13[[#This Row],[Purchasing Behavior]]="High Spender",1,0)</f>
        <v>0</v>
      </c>
      <c r="P43">
        <f>IF(Table13[[#This Row],[Purchasing Behavior]]="Moderate Spender",1,0)</f>
        <v>1</v>
      </c>
      <c r="Q43" t="s">
        <v>15</v>
      </c>
      <c r="R43">
        <f>IF(Table13[[#This Row],[Engagement with Promotions]]="Often Engaged",1,0)</f>
        <v>1</v>
      </c>
      <c r="S43">
        <f>IF(Table13[[#This Row],[Engagement with Promotions]]="Never Engaged",1,0)</f>
        <v>0</v>
      </c>
      <c r="T43">
        <f>IF(Table13[[#This Row],[Engagement with Promotions]]="Rarely Engaged",1,0)</f>
        <v>0</v>
      </c>
      <c r="U43" t="s">
        <v>16</v>
      </c>
    </row>
    <row r="44" spans="1:21" x14ac:dyDescent="0.2">
      <c r="A44">
        <v>43</v>
      </c>
      <c r="B44">
        <v>35</v>
      </c>
      <c r="C44">
        <f>STANDARDIZE(Table13[[#This Row],[Age]],AVERAGE(Table13[Age]),STDEV(Table13[Age]))</f>
        <v>-0.42027559569886735</v>
      </c>
      <c r="D44">
        <f>STANDARDIZE(Table13[[#This Row],[Income]],AVERAGE(Table13[Income]),STDEV(Table13[Income]))</f>
        <v>0.65707005020419695</v>
      </c>
      <c r="E44">
        <f>SQRT((Table13[[#This Row],[Age-Norm]]-$Y$2)^2+(Table13[[#This Row],[Income-Norm]]-$Z$2)^2)</f>
        <v>1.0153740545134213</v>
      </c>
      <c r="F44">
        <f>SQRT((Table13[[#This Row],[Age-Norm]]-$Y$3)^2+(Table13[[#This Row],[Income-Norm]]-$Z$3)^2)</f>
        <v>0.74994544548855002</v>
      </c>
      <c r="G44">
        <f>SQRT((Table13[[#This Row],[Age-Norm]]-$Y$4)^2+(Table13[[#This Row],[Income-Norm]]-$Z$4)^2)</f>
        <v>1.9701030075372516</v>
      </c>
      <c r="H44">
        <f>MIN(Table13[[#This Row],[Cluster1]],Table13[[#This Row],[Cluster2]],Table13[[#This Row],[Cluster3]])</f>
        <v>0.74994544548855002</v>
      </c>
      <c r="I44" t="str">
        <f>IF(Table13[[#This Row],[Minimum Disatance]]=Table13[[#This Row],[Cluster2]],"Cluster 2",IF(Table13[[#This Row],[Minimum Disatance]]=Table13[[#This Row],[Cluster1]],"Cluster 1","Cluster 3"))</f>
        <v>Cluster 2</v>
      </c>
      <c r="J44" t="e">
        <f>IF(Table13[[#This Row],[Cluster]]=Table13[[#Headers],[Cluster 1]],Table13[[#This Row],[Income-Norm]],NA())</f>
        <v>#N/A</v>
      </c>
      <c r="K44">
        <f>IF(Table13[[#This Row],[Cluster]]=Table13[[#Headers],[Cluster 2]],Table13[[#This Row],[Income-Norm]],NA())</f>
        <v>0.65707005020419695</v>
      </c>
      <c r="L44" t="e">
        <f>IF(Table13[[#This Row],[Cluster]]=Table13[[#Headers],[Cluster 3]],Table13[[#This Row],[Income-Norm]],NA())</f>
        <v>#N/A</v>
      </c>
      <c r="M44">
        <v>60861.25</v>
      </c>
      <c r="N44">
        <f>IF(Table13[[#This Row],[Purchasing Behavior]]="Low Spender",1,0)</f>
        <v>1</v>
      </c>
      <c r="O44">
        <f>IF(Table13[[#This Row],[Purchasing Behavior]]="High Spender",1,0)</f>
        <v>0</v>
      </c>
      <c r="P44">
        <f>IF(Table13[[#This Row],[Purchasing Behavior]]="Moderate Spender",1,0)</f>
        <v>0</v>
      </c>
      <c r="Q44" t="s">
        <v>13</v>
      </c>
      <c r="R44">
        <f>IF(Table13[[#This Row],[Engagement with Promotions]]="Often Engaged",1,0)</f>
        <v>0</v>
      </c>
      <c r="S44">
        <f>IF(Table13[[#This Row],[Engagement with Promotions]]="Never Engaged",1,0)</f>
        <v>0</v>
      </c>
      <c r="T44">
        <f>IF(Table13[[#This Row],[Engagement with Promotions]]="Rarely Engaged",1,0)</f>
        <v>1</v>
      </c>
      <c r="U44" t="s">
        <v>18</v>
      </c>
    </row>
    <row r="45" spans="1:21" x14ac:dyDescent="0.2">
      <c r="A45">
        <v>44</v>
      </c>
      <c r="B45">
        <v>21</v>
      </c>
      <c r="C45">
        <f>STANDARDIZE(Table13[[#This Row],[Age]],AVERAGE(Table13[Age]),STDEV(Table13[Age]))</f>
        <v>-1.4209317759342655</v>
      </c>
      <c r="D45">
        <f>STANDARDIZE(Table13[[#This Row],[Income]],AVERAGE(Table13[Income]),STDEV(Table13[Income]))</f>
        <v>-0.32501435781917021</v>
      </c>
      <c r="E45">
        <f>SQRT((Table13[[#This Row],[Age-Norm]]-$Y$2)^2+(Table13[[#This Row],[Income-Norm]]-$Z$2)^2)</f>
        <v>0.42888393606642677</v>
      </c>
      <c r="F45">
        <f>SQRT((Table13[[#This Row],[Age-Norm]]-$Y$3)^2+(Table13[[#This Row],[Income-Norm]]-$Z$3)^2)</f>
        <v>2.0944923365363044</v>
      </c>
      <c r="G45">
        <f>SQRT((Table13[[#This Row],[Age-Norm]]-$Y$4)^2+(Table13[[#This Row],[Income-Norm]]-$Z$4)^2)</f>
        <v>2.3411890212044826</v>
      </c>
      <c r="H45">
        <f>MIN(Table13[[#This Row],[Cluster1]],Table13[[#This Row],[Cluster2]],Table13[[#This Row],[Cluster3]])</f>
        <v>0.42888393606642677</v>
      </c>
      <c r="I45" t="str">
        <f>IF(Table13[[#This Row],[Minimum Disatance]]=Table13[[#This Row],[Cluster2]],"Cluster 2",IF(Table13[[#This Row],[Minimum Disatance]]=Table13[[#This Row],[Cluster1]],"Cluster 1","Cluster 3"))</f>
        <v>Cluster 1</v>
      </c>
      <c r="J45">
        <f>IF(Table13[[#This Row],[Cluster]]=Table13[[#Headers],[Cluster 1]],Table13[[#This Row],[Income-Norm]],NA())</f>
        <v>-0.32501435781917021</v>
      </c>
      <c r="K45" t="e">
        <f>IF(Table13[[#This Row],[Cluster]]=Table13[[#Headers],[Cluster 2]],Table13[[#This Row],[Income-Norm]],NA())</f>
        <v>#N/A</v>
      </c>
      <c r="L45" t="e">
        <f>IF(Table13[[#This Row],[Cluster]]=Table13[[#Headers],[Cluster 3]],Table13[[#This Row],[Income-Norm]],NA())</f>
        <v>#N/A</v>
      </c>
      <c r="M45">
        <v>46163.53</v>
      </c>
      <c r="N45">
        <f>IF(Table13[[#This Row],[Purchasing Behavior]]="Low Spender",1,0)</f>
        <v>1</v>
      </c>
      <c r="O45">
        <f>IF(Table13[[#This Row],[Purchasing Behavior]]="High Spender",1,0)</f>
        <v>0</v>
      </c>
      <c r="P45">
        <f>IF(Table13[[#This Row],[Purchasing Behavior]]="Moderate Spender",1,0)</f>
        <v>0</v>
      </c>
      <c r="Q45" t="s">
        <v>13</v>
      </c>
      <c r="R45">
        <f>IF(Table13[[#This Row],[Engagement with Promotions]]="Often Engaged",1,0)</f>
        <v>1</v>
      </c>
      <c r="S45">
        <f>IF(Table13[[#This Row],[Engagement with Promotions]]="Never Engaged",1,0)</f>
        <v>0</v>
      </c>
      <c r="T45">
        <f>IF(Table13[[#This Row],[Engagement with Promotions]]="Rarely Engaged",1,0)</f>
        <v>0</v>
      </c>
      <c r="U45" t="s">
        <v>16</v>
      </c>
    </row>
    <row r="46" spans="1:21" x14ac:dyDescent="0.2">
      <c r="A46">
        <v>45</v>
      </c>
      <c r="B46">
        <v>42</v>
      </c>
      <c r="C46">
        <f>STANDARDIZE(Table13[[#This Row],[Age]],AVERAGE(Table13[Age]),STDEV(Table13[Age]))</f>
        <v>8.0052494418831666E-2</v>
      </c>
      <c r="D46">
        <f>STANDARDIZE(Table13[[#This Row],[Income]],AVERAGE(Table13[Income]),STDEV(Table13[Income]))</f>
        <v>0.78319526323401834</v>
      </c>
      <c r="E46">
        <f>SQRT((Table13[[#This Row],[Age-Norm]]-$Y$2)^2+(Table13[[#This Row],[Income-Norm]]-$Z$2)^2)</f>
        <v>1.4521942938280388</v>
      </c>
      <c r="F46">
        <f>SQRT((Table13[[#This Row],[Age-Norm]]-$Y$3)^2+(Table13[[#This Row],[Income-Norm]]-$Z$3)^2)</f>
        <v>0.23544033207981677</v>
      </c>
      <c r="G46">
        <f>SQRT((Table13[[#This Row],[Age-Norm]]-$Y$4)^2+(Table13[[#This Row],[Income-Norm]]-$Z$4)^2)</f>
        <v>1.799961794073847</v>
      </c>
      <c r="H46">
        <f>MIN(Table13[[#This Row],[Cluster1]],Table13[[#This Row],[Cluster2]],Table13[[#This Row],[Cluster3]])</f>
        <v>0.23544033207981677</v>
      </c>
      <c r="I46" t="str">
        <f>IF(Table13[[#This Row],[Minimum Disatance]]=Table13[[#This Row],[Cluster2]],"Cluster 2",IF(Table13[[#This Row],[Minimum Disatance]]=Table13[[#This Row],[Cluster1]],"Cluster 1","Cluster 3"))</f>
        <v>Cluster 2</v>
      </c>
      <c r="J46" t="e">
        <f>IF(Table13[[#This Row],[Cluster]]=Table13[[#Headers],[Cluster 1]],Table13[[#This Row],[Income-Norm]],NA())</f>
        <v>#N/A</v>
      </c>
      <c r="K46">
        <f>IF(Table13[[#This Row],[Cluster]]=Table13[[#Headers],[Cluster 2]],Table13[[#This Row],[Income-Norm]],NA())</f>
        <v>0.78319526323401834</v>
      </c>
      <c r="L46" t="e">
        <f>IF(Table13[[#This Row],[Cluster]]=Table13[[#Headers],[Cluster 3]],Table13[[#This Row],[Income-Norm]],NA())</f>
        <v>#N/A</v>
      </c>
      <c r="M46">
        <v>62748.82</v>
      </c>
      <c r="N46">
        <f>IF(Table13[[#This Row],[Purchasing Behavior]]="Low Spender",1,0)</f>
        <v>0</v>
      </c>
      <c r="O46">
        <f>IF(Table13[[#This Row],[Purchasing Behavior]]="High Spender",1,0)</f>
        <v>1</v>
      </c>
      <c r="P46">
        <f>IF(Table13[[#This Row],[Purchasing Behavior]]="Moderate Spender",1,0)</f>
        <v>0</v>
      </c>
      <c r="Q46" t="s">
        <v>14</v>
      </c>
      <c r="R46">
        <f>IF(Table13[[#This Row],[Engagement with Promotions]]="Often Engaged",1,0)</f>
        <v>0</v>
      </c>
      <c r="S46">
        <f>IF(Table13[[#This Row],[Engagement with Promotions]]="Never Engaged",1,0)</f>
        <v>1</v>
      </c>
      <c r="T46">
        <f>IF(Table13[[#This Row],[Engagement with Promotions]]="Rarely Engaged",1,0)</f>
        <v>0</v>
      </c>
      <c r="U46" t="s">
        <v>17</v>
      </c>
    </row>
    <row r="47" spans="1:21" x14ac:dyDescent="0.2">
      <c r="A47">
        <v>46</v>
      </c>
      <c r="B47">
        <v>31</v>
      </c>
      <c r="C47">
        <f>STANDARDIZE(Table13[[#This Row],[Age]],AVERAGE(Table13[Age]),STDEV(Table13[Age]))</f>
        <v>-0.70617736148040966</v>
      </c>
      <c r="D47">
        <f>STANDARDIZE(Table13[[#This Row],[Income]],AVERAGE(Table13[Income]),STDEV(Table13[Income]))</f>
        <v>-1.3829829029508709</v>
      </c>
      <c r="E47">
        <f>SQRT((Table13[[#This Row],[Age-Norm]]-$Y$2)^2+(Table13[[#This Row],[Income-Norm]]-$Z$2)^2)</f>
        <v>1.2661544342535245</v>
      </c>
      <c r="F47">
        <f>SQRT((Table13[[#This Row],[Age-Norm]]-$Y$3)^2+(Table13[[#This Row],[Income-Norm]]-$Z$3)^2)</f>
        <v>2.4677412256886386</v>
      </c>
      <c r="G47">
        <f>SQRT((Table13[[#This Row],[Age-Norm]]-$Y$4)^2+(Table13[[#This Row],[Income-Norm]]-$Z$4)^2)</f>
        <v>1.6618380524577783</v>
      </c>
      <c r="H47">
        <f>MIN(Table13[[#This Row],[Cluster1]],Table13[[#This Row],[Cluster2]],Table13[[#This Row],[Cluster3]])</f>
        <v>1.2661544342535245</v>
      </c>
      <c r="I47" t="str">
        <f>IF(Table13[[#This Row],[Minimum Disatance]]=Table13[[#This Row],[Cluster2]],"Cluster 2",IF(Table13[[#This Row],[Minimum Disatance]]=Table13[[#This Row],[Cluster1]],"Cluster 1","Cluster 3"))</f>
        <v>Cluster 1</v>
      </c>
      <c r="J47">
        <f>IF(Table13[[#This Row],[Cluster]]=Table13[[#Headers],[Cluster 1]],Table13[[#This Row],[Income-Norm]],NA())</f>
        <v>-1.3829829029508709</v>
      </c>
      <c r="K47" t="e">
        <f>IF(Table13[[#This Row],[Cluster]]=Table13[[#Headers],[Cluster 2]],Table13[[#This Row],[Income-Norm]],NA())</f>
        <v>#N/A</v>
      </c>
      <c r="L47" t="e">
        <f>IF(Table13[[#This Row],[Cluster]]=Table13[[#Headers],[Cluster 3]],Table13[[#This Row],[Income-Norm]],NA())</f>
        <v>#N/A</v>
      </c>
      <c r="M47">
        <v>30330.14</v>
      </c>
      <c r="N47">
        <f>IF(Table13[[#This Row],[Purchasing Behavior]]="Low Spender",1,0)</f>
        <v>0</v>
      </c>
      <c r="O47">
        <f>IF(Table13[[#This Row],[Purchasing Behavior]]="High Spender",1,0)</f>
        <v>1</v>
      </c>
      <c r="P47">
        <f>IF(Table13[[#This Row],[Purchasing Behavior]]="Moderate Spender",1,0)</f>
        <v>0</v>
      </c>
      <c r="Q47" t="s">
        <v>14</v>
      </c>
      <c r="R47">
        <f>IF(Table13[[#This Row],[Engagement with Promotions]]="Often Engaged",1,0)</f>
        <v>1</v>
      </c>
      <c r="S47">
        <f>IF(Table13[[#This Row],[Engagement with Promotions]]="Never Engaged",1,0)</f>
        <v>0</v>
      </c>
      <c r="T47">
        <f>IF(Table13[[#This Row],[Engagement with Promotions]]="Rarely Engaged",1,0)</f>
        <v>0</v>
      </c>
      <c r="U47" t="s">
        <v>16</v>
      </c>
    </row>
    <row r="48" spans="1:21" x14ac:dyDescent="0.2">
      <c r="A48">
        <v>47</v>
      </c>
      <c r="B48">
        <v>26</v>
      </c>
      <c r="C48">
        <f>STANDARDIZE(Table13[[#This Row],[Age]],AVERAGE(Table13[Age]),STDEV(Table13[Age]))</f>
        <v>-1.0635545687073376</v>
      </c>
      <c r="D48">
        <f>STANDARDIZE(Table13[[#This Row],[Income]],AVERAGE(Table13[Income]),STDEV(Table13[Income]))</f>
        <v>-0.94095698576419828</v>
      </c>
      <c r="E48">
        <f>SQRT((Table13[[#This Row],[Age-Norm]]-$Y$2)^2+(Table13[[#This Row],[Income-Norm]]-$Z$2)^2)</f>
        <v>0.78398383601596899</v>
      </c>
      <c r="F48">
        <f>SQRT((Table13[[#This Row],[Age-Norm]]-$Y$3)^2+(Table13[[#This Row],[Income-Norm]]-$Z$3)^2)</f>
        <v>2.2667914660511572</v>
      </c>
      <c r="G48">
        <f>SQRT((Table13[[#This Row],[Age-Norm]]-$Y$4)^2+(Table13[[#This Row],[Income-Norm]]-$Z$4)^2)</f>
        <v>1.9298593178496435</v>
      </c>
      <c r="H48">
        <f>MIN(Table13[[#This Row],[Cluster1]],Table13[[#This Row],[Cluster2]],Table13[[#This Row],[Cluster3]])</f>
        <v>0.78398383601596899</v>
      </c>
      <c r="I48" t="str">
        <f>IF(Table13[[#This Row],[Minimum Disatance]]=Table13[[#This Row],[Cluster2]],"Cluster 2",IF(Table13[[#This Row],[Minimum Disatance]]=Table13[[#This Row],[Cluster1]],"Cluster 1","Cluster 3"))</f>
        <v>Cluster 1</v>
      </c>
      <c r="J48">
        <f>IF(Table13[[#This Row],[Cluster]]=Table13[[#Headers],[Cluster 1]],Table13[[#This Row],[Income-Norm]],NA())</f>
        <v>-0.94095698576419828</v>
      </c>
      <c r="K48" t="e">
        <f>IF(Table13[[#This Row],[Cluster]]=Table13[[#Headers],[Cluster 2]],Table13[[#This Row],[Income-Norm]],NA())</f>
        <v>#N/A</v>
      </c>
      <c r="L48" t="e">
        <f>IF(Table13[[#This Row],[Cluster]]=Table13[[#Headers],[Cluster 3]],Table13[[#This Row],[Income-Norm]],NA())</f>
        <v>#N/A</v>
      </c>
      <c r="M48">
        <v>36945.43</v>
      </c>
      <c r="N48">
        <f>IF(Table13[[#This Row],[Purchasing Behavior]]="Low Spender",1,0)</f>
        <v>0</v>
      </c>
      <c r="O48">
        <f>IF(Table13[[#This Row],[Purchasing Behavior]]="High Spender",1,0)</f>
        <v>1</v>
      </c>
      <c r="P48">
        <f>IF(Table13[[#This Row],[Purchasing Behavior]]="Moderate Spender",1,0)</f>
        <v>0</v>
      </c>
      <c r="Q48" t="s">
        <v>14</v>
      </c>
      <c r="R48">
        <f>IF(Table13[[#This Row],[Engagement with Promotions]]="Often Engaged",1,0)</f>
        <v>1</v>
      </c>
      <c r="S48">
        <f>IF(Table13[[#This Row],[Engagement with Promotions]]="Never Engaged",1,0)</f>
        <v>0</v>
      </c>
      <c r="T48">
        <f>IF(Table13[[#This Row],[Engagement with Promotions]]="Rarely Engaged",1,0)</f>
        <v>0</v>
      </c>
      <c r="U48" t="s">
        <v>16</v>
      </c>
    </row>
    <row r="49" spans="1:21" x14ac:dyDescent="0.2">
      <c r="A49">
        <v>48</v>
      </c>
      <c r="B49">
        <v>43</v>
      </c>
      <c r="C49">
        <f>STANDARDIZE(Table13[[#This Row],[Age]],AVERAGE(Table13[Age]),STDEV(Table13[Age]))</f>
        <v>0.15152793586421723</v>
      </c>
      <c r="D49">
        <f>STANDARDIZE(Table13[[#This Row],[Income]],AVERAGE(Table13[Income]),STDEV(Table13[Income]))</f>
        <v>-0.57646563070948076</v>
      </c>
      <c r="E49">
        <f>SQRT((Table13[[#This Row],[Age-Norm]]-$Y$2)^2+(Table13[[#This Row],[Income-Norm]]-$Z$2)^2)</f>
        <v>1.2496743809237207</v>
      </c>
      <c r="F49">
        <f>SQRT((Table13[[#This Row],[Age-Norm]]-$Y$3)^2+(Table13[[#This Row],[Income-Norm]]-$Z$3)^2)</f>
        <v>1.4548873290045092</v>
      </c>
      <c r="G49">
        <f>SQRT((Table13[[#This Row],[Age-Norm]]-$Y$4)^2+(Table13[[#This Row],[Income-Norm]]-$Z$4)^2)</f>
        <v>0.7582694429098199</v>
      </c>
      <c r="H49">
        <f>MIN(Table13[[#This Row],[Cluster1]],Table13[[#This Row],[Cluster2]],Table13[[#This Row],[Cluster3]])</f>
        <v>0.7582694429098199</v>
      </c>
      <c r="I49" t="str">
        <f>IF(Table13[[#This Row],[Minimum Disatance]]=Table13[[#This Row],[Cluster2]],"Cluster 2",IF(Table13[[#This Row],[Minimum Disatance]]=Table13[[#This Row],[Cluster1]],"Cluster 1","Cluster 3"))</f>
        <v>Cluster 3</v>
      </c>
      <c r="J49" t="e">
        <f>IF(Table13[[#This Row],[Cluster]]=Table13[[#Headers],[Cluster 1]],Table13[[#This Row],[Income-Norm]],NA())</f>
        <v>#N/A</v>
      </c>
      <c r="K49" t="e">
        <f>IF(Table13[[#This Row],[Cluster]]=Table13[[#Headers],[Cluster 2]],Table13[[#This Row],[Income-Norm]],NA())</f>
        <v>#N/A</v>
      </c>
      <c r="L49">
        <f>IF(Table13[[#This Row],[Cluster]]=Table13[[#Headers],[Cluster 3]],Table13[[#This Row],[Income-Norm]],NA())</f>
        <v>-0.57646563070948076</v>
      </c>
      <c r="M49">
        <v>42400.35</v>
      </c>
      <c r="N49">
        <f>IF(Table13[[#This Row],[Purchasing Behavior]]="Low Spender",1,0)</f>
        <v>0</v>
      </c>
      <c r="O49">
        <f>IF(Table13[[#This Row],[Purchasing Behavior]]="High Spender",1,0)</f>
        <v>0</v>
      </c>
      <c r="P49">
        <f>IF(Table13[[#This Row],[Purchasing Behavior]]="Moderate Spender",1,0)</f>
        <v>1</v>
      </c>
      <c r="Q49" t="s">
        <v>15</v>
      </c>
      <c r="R49">
        <f>IF(Table13[[#This Row],[Engagement with Promotions]]="Often Engaged",1,0)</f>
        <v>1</v>
      </c>
      <c r="S49">
        <f>IF(Table13[[#This Row],[Engagement with Promotions]]="Never Engaged",1,0)</f>
        <v>0</v>
      </c>
      <c r="T49">
        <f>IF(Table13[[#This Row],[Engagement with Promotions]]="Rarely Engaged",1,0)</f>
        <v>0</v>
      </c>
      <c r="U49" t="s">
        <v>16</v>
      </c>
    </row>
    <row r="50" spans="1:21" x14ac:dyDescent="0.2">
      <c r="A50">
        <v>49</v>
      </c>
      <c r="B50">
        <v>19</v>
      </c>
      <c r="C50">
        <f>STANDARDIZE(Table13[[#This Row],[Age]],AVERAGE(Table13[Age]),STDEV(Table13[Age]))</f>
        <v>-1.5638826588250365</v>
      </c>
      <c r="D50">
        <f>STANDARDIZE(Table13[[#This Row],[Income]],AVERAGE(Table13[Income]),STDEV(Table13[Income]))</f>
        <v>-1.3816064351174053</v>
      </c>
      <c r="E50">
        <f>SQRT((Table13[[#This Row],[Age-Norm]]-$Y$2)^2+(Table13[[#This Row],[Income-Norm]]-$Z$2)^2)</f>
        <v>1.3367435083238512</v>
      </c>
      <c r="F50">
        <f>SQRT((Table13[[#This Row],[Age-Norm]]-$Y$3)^2+(Table13[[#This Row],[Income-Norm]]-$Z$3)^2)</f>
        <v>2.9227836326948591</v>
      </c>
      <c r="G50">
        <f>SQRT((Table13[[#This Row],[Age-Norm]]-$Y$4)^2+(Table13[[#This Row],[Income-Norm]]-$Z$4)^2)</f>
        <v>2.4876773229833078</v>
      </c>
      <c r="H50">
        <f>MIN(Table13[[#This Row],[Cluster1]],Table13[[#This Row],[Cluster2]],Table13[[#This Row],[Cluster3]])</f>
        <v>1.3367435083238512</v>
      </c>
      <c r="I50" t="str">
        <f>IF(Table13[[#This Row],[Minimum Disatance]]=Table13[[#This Row],[Cluster2]],"Cluster 2",IF(Table13[[#This Row],[Minimum Disatance]]=Table13[[#This Row],[Cluster1]],"Cluster 1","Cluster 3"))</f>
        <v>Cluster 1</v>
      </c>
      <c r="J50">
        <f>IF(Table13[[#This Row],[Cluster]]=Table13[[#Headers],[Cluster 1]],Table13[[#This Row],[Income-Norm]],NA())</f>
        <v>-1.3816064351174053</v>
      </c>
      <c r="K50" t="e">
        <f>IF(Table13[[#This Row],[Cluster]]=Table13[[#Headers],[Cluster 2]],Table13[[#This Row],[Income-Norm]],NA())</f>
        <v>#N/A</v>
      </c>
      <c r="L50" t="e">
        <f>IF(Table13[[#This Row],[Cluster]]=Table13[[#Headers],[Cluster 3]],Table13[[#This Row],[Income-Norm]],NA())</f>
        <v>#N/A</v>
      </c>
      <c r="M50">
        <v>30350.74</v>
      </c>
      <c r="N50">
        <f>IF(Table13[[#This Row],[Purchasing Behavior]]="Low Spender",1,0)</f>
        <v>0</v>
      </c>
      <c r="O50">
        <f>IF(Table13[[#This Row],[Purchasing Behavior]]="High Spender",1,0)</f>
        <v>0</v>
      </c>
      <c r="P50">
        <f>IF(Table13[[#This Row],[Purchasing Behavior]]="Moderate Spender",1,0)</f>
        <v>1</v>
      </c>
      <c r="Q50" t="s">
        <v>15</v>
      </c>
      <c r="R50">
        <f>IF(Table13[[#This Row],[Engagement with Promotions]]="Often Engaged",1,0)</f>
        <v>1</v>
      </c>
      <c r="S50">
        <f>IF(Table13[[#This Row],[Engagement with Promotions]]="Never Engaged",1,0)</f>
        <v>0</v>
      </c>
      <c r="T50">
        <f>IF(Table13[[#This Row],[Engagement with Promotions]]="Rarely Engaged",1,0)</f>
        <v>0</v>
      </c>
      <c r="U50" t="s">
        <v>16</v>
      </c>
    </row>
    <row r="51" spans="1:21" x14ac:dyDescent="0.2">
      <c r="A51">
        <v>50</v>
      </c>
      <c r="B51">
        <v>37</v>
      </c>
      <c r="C51">
        <f>STANDARDIZE(Table13[[#This Row],[Age]],AVERAGE(Table13[Age]),STDEV(Table13[Age]))</f>
        <v>-0.27732471280809623</v>
      </c>
      <c r="D51">
        <f>STANDARDIZE(Table13[[#This Row],[Income]],AVERAGE(Table13[Income]),STDEV(Table13[Income]))</f>
        <v>2.8817160262744701</v>
      </c>
      <c r="E51">
        <f>SQRT((Table13[[#This Row],[Age-Norm]]-$Y$2)^2+(Table13[[#This Row],[Income-Norm]]-$Z$2)^2)</f>
        <v>3.1304254990417388</v>
      </c>
      <c r="F51">
        <f>SQRT((Table13[[#This Row],[Age-Norm]]-$Y$3)^2+(Table13[[#This Row],[Income-Norm]]-$Z$3)^2)</f>
        <v>2.0915693540290388</v>
      </c>
      <c r="G51">
        <f>SQRT((Table13[[#This Row],[Age-Norm]]-$Y$4)^2+(Table13[[#This Row],[Income-Norm]]-$Z$4)^2)</f>
        <v>3.8900759153426234</v>
      </c>
      <c r="H51">
        <f>MIN(Table13[[#This Row],[Cluster1]],Table13[[#This Row],[Cluster2]],Table13[[#This Row],[Cluster3]])</f>
        <v>2.0915693540290388</v>
      </c>
      <c r="I51" t="str">
        <f>IF(Table13[[#This Row],[Minimum Disatance]]=Table13[[#This Row],[Cluster2]],"Cluster 2",IF(Table13[[#This Row],[Minimum Disatance]]=Table13[[#This Row],[Cluster1]],"Cluster 1","Cluster 3"))</f>
        <v>Cluster 2</v>
      </c>
      <c r="J51" t="e">
        <f>IF(Table13[[#This Row],[Cluster]]=Table13[[#Headers],[Cluster 1]],Table13[[#This Row],[Income-Norm]],NA())</f>
        <v>#N/A</v>
      </c>
      <c r="K51">
        <f>IF(Table13[[#This Row],[Cluster]]=Table13[[#Headers],[Cluster 2]],Table13[[#This Row],[Income-Norm]],NA())</f>
        <v>2.8817160262744701</v>
      </c>
      <c r="L51" t="e">
        <f>IF(Table13[[#This Row],[Cluster]]=Table13[[#Headers],[Cluster 3]],Table13[[#This Row],[Income-Norm]],NA())</f>
        <v>#N/A</v>
      </c>
      <c r="M51">
        <v>94154.95</v>
      </c>
      <c r="N51">
        <f>IF(Table13[[#This Row],[Purchasing Behavior]]="Low Spender",1,0)</f>
        <v>0</v>
      </c>
      <c r="O51">
        <f>IF(Table13[[#This Row],[Purchasing Behavior]]="High Spender",1,0)</f>
        <v>1</v>
      </c>
      <c r="P51">
        <f>IF(Table13[[#This Row],[Purchasing Behavior]]="Moderate Spender",1,0)</f>
        <v>0</v>
      </c>
      <c r="Q51" t="s">
        <v>14</v>
      </c>
      <c r="R51">
        <f>IF(Table13[[#This Row],[Engagement with Promotions]]="Often Engaged",1,0)</f>
        <v>1</v>
      </c>
      <c r="S51">
        <f>IF(Table13[[#This Row],[Engagement with Promotions]]="Never Engaged",1,0)</f>
        <v>0</v>
      </c>
      <c r="T51">
        <f>IF(Table13[[#This Row],[Engagement with Promotions]]="Rarely Engaged",1,0)</f>
        <v>0</v>
      </c>
      <c r="U51" t="s">
        <v>16</v>
      </c>
    </row>
    <row r="52" spans="1:21" x14ac:dyDescent="0.2">
      <c r="A52">
        <v>51</v>
      </c>
      <c r="B52">
        <v>45</v>
      </c>
      <c r="C52">
        <f>STANDARDIZE(Table13[[#This Row],[Age]],AVERAGE(Table13[Age]),STDEV(Table13[Age]))</f>
        <v>0.29447881875498838</v>
      </c>
      <c r="D52">
        <f>STANDARDIZE(Table13[[#This Row],[Income]],AVERAGE(Table13[Income]),STDEV(Table13[Income]))</f>
        <v>-1.167434053924604</v>
      </c>
      <c r="E52">
        <f>SQRT((Table13[[#This Row],[Age-Norm]]-$Y$2)^2+(Table13[[#This Row],[Income-Norm]]-$Z$2)^2)</f>
        <v>1.6621542593038099</v>
      </c>
      <c r="F52">
        <f>SQRT((Table13[[#This Row],[Age-Norm]]-$Y$3)^2+(Table13[[#This Row],[Income-Norm]]-$Z$3)^2)</f>
        <v>2.0384155336847996</v>
      </c>
      <c r="G52">
        <f>SQRT((Table13[[#This Row],[Age-Norm]]-$Y$4)^2+(Table13[[#This Row],[Income-Norm]]-$Z$4)^2)</f>
        <v>0.65786647075050075</v>
      </c>
      <c r="H52">
        <f>MIN(Table13[[#This Row],[Cluster1]],Table13[[#This Row],[Cluster2]],Table13[[#This Row],[Cluster3]])</f>
        <v>0.65786647075050075</v>
      </c>
      <c r="I52" t="str">
        <f>IF(Table13[[#This Row],[Minimum Disatance]]=Table13[[#This Row],[Cluster2]],"Cluster 2",IF(Table13[[#This Row],[Minimum Disatance]]=Table13[[#This Row],[Cluster1]],"Cluster 1","Cluster 3"))</f>
        <v>Cluster 3</v>
      </c>
      <c r="J52" t="e">
        <f>IF(Table13[[#This Row],[Cluster]]=Table13[[#Headers],[Cluster 1]],Table13[[#This Row],[Income-Norm]],NA())</f>
        <v>#N/A</v>
      </c>
      <c r="K52" t="e">
        <f>IF(Table13[[#This Row],[Cluster]]=Table13[[#Headers],[Cluster 2]],Table13[[#This Row],[Income-Norm]],NA())</f>
        <v>#N/A</v>
      </c>
      <c r="L52">
        <f>IF(Table13[[#This Row],[Cluster]]=Table13[[#Headers],[Cluster 3]],Table13[[#This Row],[Income-Norm]],NA())</f>
        <v>-1.167434053924604</v>
      </c>
      <c r="M52">
        <v>33556.01</v>
      </c>
      <c r="N52">
        <f>IF(Table13[[#This Row],[Purchasing Behavior]]="Low Spender",1,0)</f>
        <v>1</v>
      </c>
      <c r="O52">
        <f>IF(Table13[[#This Row],[Purchasing Behavior]]="High Spender",1,0)</f>
        <v>0</v>
      </c>
      <c r="P52">
        <f>IF(Table13[[#This Row],[Purchasing Behavior]]="Moderate Spender",1,0)</f>
        <v>0</v>
      </c>
      <c r="Q52" t="s">
        <v>13</v>
      </c>
      <c r="R52">
        <f>IF(Table13[[#This Row],[Engagement with Promotions]]="Often Engaged",1,0)</f>
        <v>0</v>
      </c>
      <c r="S52">
        <f>IF(Table13[[#This Row],[Engagement with Promotions]]="Never Engaged",1,0)</f>
        <v>0</v>
      </c>
      <c r="T52">
        <f>IF(Table13[[#This Row],[Engagement with Promotions]]="Rarely Engaged",1,0)</f>
        <v>1</v>
      </c>
      <c r="U52" t="s">
        <v>18</v>
      </c>
    </row>
    <row r="53" spans="1:21" x14ac:dyDescent="0.2">
      <c r="A53">
        <v>52</v>
      </c>
      <c r="B53">
        <v>64</v>
      </c>
      <c r="C53">
        <f>STANDARDIZE(Table13[[#This Row],[Age]],AVERAGE(Table13[Age]),STDEV(Table13[Age]))</f>
        <v>1.6525122062173143</v>
      </c>
      <c r="D53">
        <f>STANDARDIZE(Table13[[#This Row],[Income]],AVERAGE(Table13[Income]),STDEV(Table13[Income]))</f>
        <v>0.84830620088654485</v>
      </c>
      <c r="E53">
        <f>SQRT((Table13[[#This Row],[Age-Norm]]-$Y$2)^2+(Table13[[#This Row],[Income-Norm]]-$Z$2)^2)</f>
        <v>2.8612221970874034</v>
      </c>
      <c r="F53">
        <f>SQRT((Table13[[#This Row],[Age-Norm]]-$Y$3)^2+(Table13[[#This Row],[Income-Norm]]-$Z$3)^2)</f>
        <v>1.354185701636559</v>
      </c>
      <c r="G53">
        <f>SQRT((Table13[[#This Row],[Age-Norm]]-$Y$4)^2+(Table13[[#This Row],[Income-Norm]]-$Z$4)^2)</f>
        <v>1.8611330312968728</v>
      </c>
      <c r="H53">
        <f>MIN(Table13[[#This Row],[Cluster1]],Table13[[#This Row],[Cluster2]],Table13[[#This Row],[Cluster3]])</f>
        <v>1.354185701636559</v>
      </c>
      <c r="I53" t="str">
        <f>IF(Table13[[#This Row],[Minimum Disatance]]=Table13[[#This Row],[Cluster2]],"Cluster 2",IF(Table13[[#This Row],[Minimum Disatance]]=Table13[[#This Row],[Cluster1]],"Cluster 1","Cluster 3"))</f>
        <v>Cluster 2</v>
      </c>
      <c r="J53" t="e">
        <f>IF(Table13[[#This Row],[Cluster]]=Table13[[#Headers],[Cluster 1]],Table13[[#This Row],[Income-Norm]],NA())</f>
        <v>#N/A</v>
      </c>
      <c r="K53">
        <f>IF(Table13[[#This Row],[Cluster]]=Table13[[#Headers],[Cluster 2]],Table13[[#This Row],[Income-Norm]],NA())</f>
        <v>0.84830620088654485</v>
      </c>
      <c r="L53" t="e">
        <f>IF(Table13[[#This Row],[Cluster]]=Table13[[#Headers],[Cluster 3]],Table13[[#This Row],[Income-Norm]],NA())</f>
        <v>#N/A</v>
      </c>
      <c r="M53">
        <v>63723.26</v>
      </c>
      <c r="N53">
        <f>IF(Table13[[#This Row],[Purchasing Behavior]]="Low Spender",1,0)</f>
        <v>0</v>
      </c>
      <c r="O53">
        <f>IF(Table13[[#This Row],[Purchasing Behavior]]="High Spender",1,0)</f>
        <v>0</v>
      </c>
      <c r="P53">
        <f>IF(Table13[[#This Row],[Purchasing Behavior]]="Moderate Spender",1,0)</f>
        <v>1</v>
      </c>
      <c r="Q53" t="s">
        <v>15</v>
      </c>
      <c r="R53">
        <f>IF(Table13[[#This Row],[Engagement with Promotions]]="Often Engaged",1,0)</f>
        <v>1</v>
      </c>
      <c r="S53">
        <f>IF(Table13[[#This Row],[Engagement with Promotions]]="Never Engaged",1,0)</f>
        <v>0</v>
      </c>
      <c r="T53">
        <f>IF(Table13[[#This Row],[Engagement with Promotions]]="Rarely Engaged",1,0)</f>
        <v>0</v>
      </c>
      <c r="U53" t="s">
        <v>16</v>
      </c>
    </row>
    <row r="54" spans="1:21" x14ac:dyDescent="0.2">
      <c r="A54">
        <v>53</v>
      </c>
      <c r="B54">
        <v>24</v>
      </c>
      <c r="C54">
        <f>STANDARDIZE(Table13[[#This Row],[Age]],AVERAGE(Table13[Age]),STDEV(Table13[Age]))</f>
        <v>-1.2065054515981086</v>
      </c>
      <c r="D54">
        <f>STANDARDIZE(Table13[[#This Row],[Income]],AVERAGE(Table13[Income]),STDEV(Table13[Income]))</f>
        <v>-0.73624681864406916</v>
      </c>
      <c r="E54">
        <f>SQRT((Table13[[#This Row],[Age-Norm]]-$Y$2)^2+(Table13[[#This Row],[Income-Norm]]-$Z$2)^2)</f>
        <v>0.60589752295921362</v>
      </c>
      <c r="F54">
        <f>SQRT((Table13[[#This Row],[Age-Norm]]-$Y$3)^2+(Table13[[#This Row],[Income-Norm]]-$Z$3)^2)</f>
        <v>2.201876565103551</v>
      </c>
      <c r="G54">
        <f>SQRT((Table13[[#This Row],[Age-Norm]]-$Y$4)^2+(Table13[[#This Row],[Income-Norm]]-$Z$4)^2)</f>
        <v>2.0724906450230667</v>
      </c>
      <c r="H54">
        <f>MIN(Table13[[#This Row],[Cluster1]],Table13[[#This Row],[Cluster2]],Table13[[#This Row],[Cluster3]])</f>
        <v>0.60589752295921362</v>
      </c>
      <c r="I54" t="str">
        <f>IF(Table13[[#This Row],[Minimum Disatance]]=Table13[[#This Row],[Cluster2]],"Cluster 2",IF(Table13[[#This Row],[Minimum Disatance]]=Table13[[#This Row],[Cluster1]],"Cluster 1","Cluster 3"))</f>
        <v>Cluster 1</v>
      </c>
      <c r="J54">
        <f>IF(Table13[[#This Row],[Cluster]]=Table13[[#Headers],[Cluster 1]],Table13[[#This Row],[Income-Norm]],NA())</f>
        <v>-0.73624681864406916</v>
      </c>
      <c r="K54" t="e">
        <f>IF(Table13[[#This Row],[Cluster]]=Table13[[#Headers],[Cluster 2]],Table13[[#This Row],[Income-Norm]],NA())</f>
        <v>#N/A</v>
      </c>
      <c r="L54" t="e">
        <f>IF(Table13[[#This Row],[Cluster]]=Table13[[#Headers],[Cluster 3]],Table13[[#This Row],[Income-Norm]],NA())</f>
        <v>#N/A</v>
      </c>
      <c r="M54">
        <v>40009.089999999997</v>
      </c>
      <c r="N54">
        <f>IF(Table13[[#This Row],[Purchasing Behavior]]="Low Spender",1,0)</f>
        <v>0</v>
      </c>
      <c r="O54">
        <f>IF(Table13[[#This Row],[Purchasing Behavior]]="High Spender",1,0)</f>
        <v>0</v>
      </c>
      <c r="P54">
        <f>IF(Table13[[#This Row],[Purchasing Behavior]]="Moderate Spender",1,0)</f>
        <v>1</v>
      </c>
      <c r="Q54" t="s">
        <v>15</v>
      </c>
      <c r="R54">
        <f>IF(Table13[[#This Row],[Engagement with Promotions]]="Often Engaged",1,0)</f>
        <v>1</v>
      </c>
      <c r="S54">
        <f>IF(Table13[[#This Row],[Engagement with Promotions]]="Never Engaged",1,0)</f>
        <v>0</v>
      </c>
      <c r="T54">
        <f>IF(Table13[[#This Row],[Engagement with Promotions]]="Rarely Engaged",1,0)</f>
        <v>0</v>
      </c>
      <c r="U54" t="s">
        <v>16</v>
      </c>
    </row>
    <row r="55" spans="1:21" x14ac:dyDescent="0.2">
      <c r="A55">
        <v>54</v>
      </c>
      <c r="B55">
        <v>61</v>
      </c>
      <c r="C55">
        <f>STANDARDIZE(Table13[[#This Row],[Age]],AVERAGE(Table13[Age]),STDEV(Table13[Age]))</f>
        <v>1.4380858818811577</v>
      </c>
      <c r="D55">
        <f>STANDARDIZE(Table13[[#This Row],[Income]],AVERAGE(Table13[Income]),STDEV(Table13[Income]))</f>
        <v>-0.58362593619657532</v>
      </c>
      <c r="E55">
        <f>SQRT((Table13[[#This Row],[Age-Norm]]-$Y$2)^2+(Table13[[#This Row],[Income-Norm]]-$Z$2)^2)</f>
        <v>2.5005530364875477</v>
      </c>
      <c r="F55">
        <f>SQRT((Table13[[#This Row],[Age-Norm]]-$Y$3)^2+(Table13[[#This Row],[Income-Norm]]-$Z$3)^2)</f>
        <v>1.8478338522120863</v>
      </c>
      <c r="G55">
        <f>SQRT((Table13[[#This Row],[Age-Norm]]-$Y$4)^2+(Table13[[#This Row],[Income-Norm]]-$Z$4)^2)</f>
        <v>0.62807866601614093</v>
      </c>
      <c r="H55">
        <f>MIN(Table13[[#This Row],[Cluster1]],Table13[[#This Row],[Cluster2]],Table13[[#This Row],[Cluster3]])</f>
        <v>0.62807866601614093</v>
      </c>
      <c r="I55" t="str">
        <f>IF(Table13[[#This Row],[Minimum Disatance]]=Table13[[#This Row],[Cluster2]],"Cluster 2",IF(Table13[[#This Row],[Minimum Disatance]]=Table13[[#This Row],[Cluster1]],"Cluster 1","Cluster 3"))</f>
        <v>Cluster 3</v>
      </c>
      <c r="J55" t="e">
        <f>IF(Table13[[#This Row],[Cluster]]=Table13[[#Headers],[Cluster 1]],Table13[[#This Row],[Income-Norm]],NA())</f>
        <v>#N/A</v>
      </c>
      <c r="K55" t="e">
        <f>IF(Table13[[#This Row],[Cluster]]=Table13[[#Headers],[Cluster 2]],Table13[[#This Row],[Income-Norm]],NA())</f>
        <v>#N/A</v>
      </c>
      <c r="L55">
        <f>IF(Table13[[#This Row],[Cluster]]=Table13[[#Headers],[Cluster 3]],Table13[[#This Row],[Income-Norm]],NA())</f>
        <v>-0.58362593619657532</v>
      </c>
      <c r="M55">
        <v>42293.19</v>
      </c>
      <c r="N55">
        <f>IF(Table13[[#This Row],[Purchasing Behavior]]="Low Spender",1,0)</f>
        <v>0</v>
      </c>
      <c r="O55">
        <f>IF(Table13[[#This Row],[Purchasing Behavior]]="High Spender",1,0)</f>
        <v>0</v>
      </c>
      <c r="P55">
        <f>IF(Table13[[#This Row],[Purchasing Behavior]]="Moderate Spender",1,0)</f>
        <v>1</v>
      </c>
      <c r="Q55" t="s">
        <v>15</v>
      </c>
      <c r="R55">
        <f>IF(Table13[[#This Row],[Engagement with Promotions]]="Often Engaged",1,0)</f>
        <v>0</v>
      </c>
      <c r="S55">
        <f>IF(Table13[[#This Row],[Engagement with Promotions]]="Never Engaged",1,0)</f>
        <v>1</v>
      </c>
      <c r="T55">
        <f>IF(Table13[[#This Row],[Engagement with Promotions]]="Rarely Engaged",1,0)</f>
        <v>0</v>
      </c>
      <c r="U55" t="s">
        <v>17</v>
      </c>
    </row>
    <row r="56" spans="1:21" x14ac:dyDescent="0.2">
      <c r="A56">
        <v>55</v>
      </c>
      <c r="B56">
        <v>25</v>
      </c>
      <c r="C56">
        <f>STANDARDIZE(Table13[[#This Row],[Age]],AVERAGE(Table13[Age]),STDEV(Table13[Age]))</f>
        <v>-1.1350300101527231</v>
      </c>
      <c r="D56">
        <f>STANDARDIZE(Table13[[#This Row],[Income]],AVERAGE(Table13[Income]),STDEV(Table13[Income]))</f>
        <v>0.23334447331992755</v>
      </c>
      <c r="E56">
        <f>SQRT((Table13[[#This Row],[Age-Norm]]-$Y$2)^2+(Table13[[#This Row],[Income-Norm]]-$Z$2)^2)</f>
        <v>0.40614042045247184</v>
      </c>
      <c r="F56">
        <f>SQRT((Table13[[#This Row],[Age-Norm]]-$Y$3)^2+(Table13[[#This Row],[Income-Norm]]-$Z$3)^2)</f>
        <v>1.5689585277682958</v>
      </c>
      <c r="G56">
        <f>SQRT((Table13[[#This Row],[Age-Norm]]-$Y$4)^2+(Table13[[#This Row],[Income-Norm]]-$Z$4)^2)</f>
        <v>2.2672680200565516</v>
      </c>
      <c r="H56">
        <f>MIN(Table13[[#This Row],[Cluster1]],Table13[[#This Row],[Cluster2]],Table13[[#This Row],[Cluster3]])</f>
        <v>0.40614042045247184</v>
      </c>
      <c r="I56" t="str">
        <f>IF(Table13[[#This Row],[Minimum Disatance]]=Table13[[#This Row],[Cluster2]],"Cluster 2",IF(Table13[[#This Row],[Minimum Disatance]]=Table13[[#This Row],[Cluster1]],"Cluster 1","Cluster 3"))</f>
        <v>Cluster 1</v>
      </c>
      <c r="J56">
        <f>IF(Table13[[#This Row],[Cluster]]=Table13[[#Headers],[Cluster 1]],Table13[[#This Row],[Income-Norm]],NA())</f>
        <v>0.23334447331992755</v>
      </c>
      <c r="K56" t="e">
        <f>IF(Table13[[#This Row],[Cluster]]=Table13[[#Headers],[Cluster 2]],Table13[[#This Row],[Income-Norm]],NA())</f>
        <v>#N/A</v>
      </c>
      <c r="L56" t="e">
        <f>IF(Table13[[#This Row],[Cluster]]=Table13[[#Headers],[Cluster 3]],Table13[[#This Row],[Income-Norm]],NA())</f>
        <v>#N/A</v>
      </c>
      <c r="M56">
        <v>54519.839999999997</v>
      </c>
      <c r="N56">
        <f>IF(Table13[[#This Row],[Purchasing Behavior]]="Low Spender",1,0)</f>
        <v>0</v>
      </c>
      <c r="O56">
        <f>IF(Table13[[#This Row],[Purchasing Behavior]]="High Spender",1,0)</f>
        <v>1</v>
      </c>
      <c r="P56">
        <f>IF(Table13[[#This Row],[Purchasing Behavior]]="Moderate Spender",1,0)</f>
        <v>0</v>
      </c>
      <c r="Q56" t="s">
        <v>14</v>
      </c>
      <c r="R56">
        <f>IF(Table13[[#This Row],[Engagement with Promotions]]="Often Engaged",1,0)</f>
        <v>1</v>
      </c>
      <c r="S56">
        <f>IF(Table13[[#This Row],[Engagement with Promotions]]="Never Engaged",1,0)</f>
        <v>0</v>
      </c>
      <c r="T56">
        <f>IF(Table13[[#This Row],[Engagement with Promotions]]="Rarely Engaged",1,0)</f>
        <v>0</v>
      </c>
      <c r="U56" t="s">
        <v>16</v>
      </c>
    </row>
    <row r="57" spans="1:21" x14ac:dyDescent="0.2">
      <c r="A57">
        <v>56</v>
      </c>
      <c r="B57">
        <v>64</v>
      </c>
      <c r="C57">
        <f>STANDARDIZE(Table13[[#This Row],[Age]],AVERAGE(Table13[Age]),STDEV(Table13[Age]))</f>
        <v>1.6525122062173143</v>
      </c>
      <c r="D57">
        <f>STANDARDIZE(Table13[[#This Row],[Income]],AVERAGE(Table13[Income]),STDEV(Table13[Income]))</f>
        <v>-1.5305115226028108</v>
      </c>
      <c r="E57">
        <f>SQRT((Table13[[#This Row],[Age-Norm]]-$Y$2)^2+(Table13[[#This Row],[Income-Norm]]-$Z$2)^2)</f>
        <v>3.009704579189306</v>
      </c>
      <c r="F57">
        <f>SQRT((Table13[[#This Row],[Age-Norm]]-$Y$3)^2+(Table13[[#This Row],[Income-Norm]]-$Z$3)^2)</f>
        <v>2.7568921566163924</v>
      </c>
      <c r="G57">
        <f>SQRT((Table13[[#This Row],[Age-Norm]]-$Y$4)^2+(Table13[[#This Row],[Income-Norm]]-$Z$4)^2)</f>
        <v>1.0502551334987413</v>
      </c>
      <c r="H57">
        <f>MIN(Table13[[#This Row],[Cluster1]],Table13[[#This Row],[Cluster2]],Table13[[#This Row],[Cluster3]])</f>
        <v>1.0502551334987413</v>
      </c>
      <c r="I57" t="str">
        <f>IF(Table13[[#This Row],[Minimum Disatance]]=Table13[[#This Row],[Cluster2]],"Cluster 2",IF(Table13[[#This Row],[Minimum Disatance]]=Table13[[#This Row],[Cluster1]],"Cluster 1","Cluster 3"))</f>
        <v>Cluster 3</v>
      </c>
      <c r="J57" t="e">
        <f>IF(Table13[[#This Row],[Cluster]]=Table13[[#Headers],[Cluster 1]],Table13[[#This Row],[Income-Norm]],NA())</f>
        <v>#N/A</v>
      </c>
      <c r="K57" t="e">
        <f>IF(Table13[[#This Row],[Cluster]]=Table13[[#Headers],[Cluster 2]],Table13[[#This Row],[Income-Norm]],NA())</f>
        <v>#N/A</v>
      </c>
      <c r="L57">
        <f>IF(Table13[[#This Row],[Cluster]]=Table13[[#Headers],[Cluster 3]],Table13[[#This Row],[Income-Norm]],NA())</f>
        <v>-1.5305115226028108</v>
      </c>
      <c r="M57">
        <v>28122.25</v>
      </c>
      <c r="N57">
        <f>IF(Table13[[#This Row],[Purchasing Behavior]]="Low Spender",1,0)</f>
        <v>0</v>
      </c>
      <c r="O57">
        <f>IF(Table13[[#This Row],[Purchasing Behavior]]="High Spender",1,0)</f>
        <v>1</v>
      </c>
      <c r="P57">
        <f>IF(Table13[[#This Row],[Purchasing Behavior]]="Moderate Spender",1,0)</f>
        <v>0</v>
      </c>
      <c r="Q57" t="s">
        <v>14</v>
      </c>
      <c r="R57">
        <f>IF(Table13[[#This Row],[Engagement with Promotions]]="Often Engaged",1,0)</f>
        <v>0</v>
      </c>
      <c r="S57">
        <f>IF(Table13[[#This Row],[Engagement with Promotions]]="Never Engaged",1,0)</f>
        <v>1</v>
      </c>
      <c r="T57">
        <f>IF(Table13[[#This Row],[Engagement with Promotions]]="Rarely Engaged",1,0)</f>
        <v>0</v>
      </c>
      <c r="U57" t="s">
        <v>17</v>
      </c>
    </row>
    <row r="58" spans="1:21" x14ac:dyDescent="0.2">
      <c r="A58">
        <v>57</v>
      </c>
      <c r="B58">
        <v>52</v>
      </c>
      <c r="C58">
        <f>STANDARDIZE(Table13[[#This Row],[Age]],AVERAGE(Table13[Age]),STDEV(Table13[Age]))</f>
        <v>0.79480690887268746</v>
      </c>
      <c r="D58">
        <f>STANDARDIZE(Table13[[#This Row],[Income]],AVERAGE(Table13[Income]),STDEV(Table13[Income]))</f>
        <v>-0.732916568313005</v>
      </c>
      <c r="E58">
        <f>SQRT((Table13[[#This Row],[Age-Norm]]-$Y$2)^2+(Table13[[#This Row],[Income-Norm]]-$Z$2)^2)</f>
        <v>1.9094108188409069</v>
      </c>
      <c r="F58">
        <f>SQRT((Table13[[#This Row],[Age-Norm]]-$Y$3)^2+(Table13[[#This Row],[Income-Norm]]-$Z$3)^2)</f>
        <v>1.6789224209732281</v>
      </c>
      <c r="G58">
        <f>SQRT((Table13[[#This Row],[Age-Norm]]-$Y$4)^2+(Table13[[#This Row],[Income-Norm]]-$Z$4)^2)</f>
        <v>0.12497882371058802</v>
      </c>
      <c r="H58">
        <f>MIN(Table13[[#This Row],[Cluster1]],Table13[[#This Row],[Cluster2]],Table13[[#This Row],[Cluster3]])</f>
        <v>0.12497882371058802</v>
      </c>
      <c r="I58" t="str">
        <f>IF(Table13[[#This Row],[Minimum Disatance]]=Table13[[#This Row],[Cluster2]],"Cluster 2",IF(Table13[[#This Row],[Minimum Disatance]]=Table13[[#This Row],[Cluster1]],"Cluster 1","Cluster 3"))</f>
        <v>Cluster 3</v>
      </c>
      <c r="J58" t="e">
        <f>IF(Table13[[#This Row],[Cluster]]=Table13[[#Headers],[Cluster 1]],Table13[[#This Row],[Income-Norm]],NA())</f>
        <v>#N/A</v>
      </c>
      <c r="K58" t="e">
        <f>IF(Table13[[#This Row],[Cluster]]=Table13[[#Headers],[Cluster 2]],Table13[[#This Row],[Income-Norm]],NA())</f>
        <v>#N/A</v>
      </c>
      <c r="L58">
        <f>IF(Table13[[#This Row],[Cluster]]=Table13[[#Headers],[Cluster 3]],Table13[[#This Row],[Income-Norm]],NA())</f>
        <v>-0.732916568313005</v>
      </c>
      <c r="M58">
        <v>40058.93</v>
      </c>
      <c r="N58">
        <f>IF(Table13[[#This Row],[Purchasing Behavior]]="Low Spender",1,0)</f>
        <v>0</v>
      </c>
      <c r="O58">
        <f>IF(Table13[[#This Row],[Purchasing Behavior]]="High Spender",1,0)</f>
        <v>1</v>
      </c>
      <c r="P58">
        <f>IF(Table13[[#This Row],[Purchasing Behavior]]="Moderate Spender",1,0)</f>
        <v>0</v>
      </c>
      <c r="Q58" t="s">
        <v>14</v>
      </c>
      <c r="R58">
        <f>IF(Table13[[#This Row],[Engagement with Promotions]]="Often Engaged",1,0)</f>
        <v>0</v>
      </c>
      <c r="S58">
        <f>IF(Table13[[#This Row],[Engagement with Promotions]]="Never Engaged",1,0)</f>
        <v>0</v>
      </c>
      <c r="T58">
        <f>IF(Table13[[#This Row],[Engagement with Promotions]]="Rarely Engaged",1,0)</f>
        <v>1</v>
      </c>
      <c r="U58" t="s">
        <v>18</v>
      </c>
    </row>
    <row r="59" spans="1:21" x14ac:dyDescent="0.2">
      <c r="A59">
        <v>58</v>
      </c>
      <c r="B59">
        <v>31</v>
      </c>
      <c r="C59">
        <f>STANDARDIZE(Table13[[#This Row],[Age]],AVERAGE(Table13[Age]),STDEV(Table13[Age]))</f>
        <v>-0.70617736148040966</v>
      </c>
      <c r="D59">
        <f>STANDARDIZE(Table13[[#This Row],[Income]],AVERAGE(Table13[Income]),STDEV(Table13[Income]))</f>
        <v>-0.21547290942953209</v>
      </c>
      <c r="E59">
        <f>SQRT((Table13[[#This Row],[Age-Norm]]-$Y$2)^2+(Table13[[#This Row],[Income-Norm]]-$Z$2)^2)</f>
        <v>0.32492429283471147</v>
      </c>
      <c r="F59">
        <f>SQRT((Table13[[#This Row],[Age-Norm]]-$Y$3)^2+(Table13[[#This Row],[Income-Norm]]-$Z$3)^2)</f>
        <v>1.4797918079285792</v>
      </c>
      <c r="G59">
        <f>SQRT((Table13[[#This Row],[Age-Norm]]-$Y$4)^2+(Table13[[#This Row],[Income-Norm]]-$Z$4)^2)</f>
        <v>1.6883813093342839</v>
      </c>
      <c r="H59">
        <f>MIN(Table13[[#This Row],[Cluster1]],Table13[[#This Row],[Cluster2]],Table13[[#This Row],[Cluster3]])</f>
        <v>0.32492429283471147</v>
      </c>
      <c r="I59" t="str">
        <f>IF(Table13[[#This Row],[Minimum Disatance]]=Table13[[#This Row],[Cluster2]],"Cluster 2",IF(Table13[[#This Row],[Minimum Disatance]]=Table13[[#This Row],[Cluster1]],"Cluster 1","Cluster 3"))</f>
        <v>Cluster 1</v>
      </c>
      <c r="J59">
        <f>IF(Table13[[#This Row],[Cluster]]=Table13[[#Headers],[Cluster 1]],Table13[[#This Row],[Income-Norm]],NA())</f>
        <v>-0.21547290942953209</v>
      </c>
      <c r="K59" t="e">
        <f>IF(Table13[[#This Row],[Cluster]]=Table13[[#Headers],[Cluster 2]],Table13[[#This Row],[Income-Norm]],NA())</f>
        <v>#N/A</v>
      </c>
      <c r="L59" t="e">
        <f>IF(Table13[[#This Row],[Cluster]]=Table13[[#Headers],[Cluster 3]],Table13[[#This Row],[Income-Norm]],NA())</f>
        <v>#N/A</v>
      </c>
      <c r="M59">
        <v>47802.91</v>
      </c>
      <c r="N59">
        <f>IF(Table13[[#This Row],[Purchasing Behavior]]="Low Spender",1,0)</f>
        <v>0</v>
      </c>
      <c r="O59">
        <f>IF(Table13[[#This Row],[Purchasing Behavior]]="High Spender",1,0)</f>
        <v>1</v>
      </c>
      <c r="P59">
        <f>IF(Table13[[#This Row],[Purchasing Behavior]]="Moderate Spender",1,0)</f>
        <v>0</v>
      </c>
      <c r="Q59" t="s">
        <v>14</v>
      </c>
      <c r="R59">
        <f>IF(Table13[[#This Row],[Engagement with Promotions]]="Often Engaged",1,0)</f>
        <v>1</v>
      </c>
      <c r="S59">
        <f>IF(Table13[[#This Row],[Engagement with Promotions]]="Never Engaged",1,0)</f>
        <v>0</v>
      </c>
      <c r="T59">
        <f>IF(Table13[[#This Row],[Engagement with Promotions]]="Rarely Engaged",1,0)</f>
        <v>0</v>
      </c>
      <c r="U59" t="s">
        <v>16</v>
      </c>
    </row>
    <row r="60" spans="1:21" x14ac:dyDescent="0.2">
      <c r="A60">
        <v>59</v>
      </c>
      <c r="B60">
        <v>34</v>
      </c>
      <c r="C60">
        <f>STANDARDIZE(Table13[[#This Row],[Age]],AVERAGE(Table13[Age]),STDEV(Table13[Age]))</f>
        <v>-0.49175103714425294</v>
      </c>
      <c r="D60">
        <f>STANDARDIZE(Table13[[#This Row],[Income]],AVERAGE(Table13[Income]),STDEV(Table13[Income]))</f>
        <v>-0.9166142189481894</v>
      </c>
      <c r="E60">
        <f>SQRT((Table13[[#This Row],[Age-Norm]]-$Y$2)^2+(Table13[[#This Row],[Income-Norm]]-$Z$2)^2)</f>
        <v>0.927932991258969</v>
      </c>
      <c r="F60">
        <f>SQRT((Table13[[#This Row],[Age-Norm]]-$Y$3)^2+(Table13[[#This Row],[Income-Norm]]-$Z$3)^2)</f>
        <v>1.9544837023896822</v>
      </c>
      <c r="G60">
        <f>SQRT((Table13[[#This Row],[Age-Norm]]-$Y$4)^2+(Table13[[#This Row],[Income-Norm]]-$Z$4)^2)</f>
        <v>1.3575887614846442</v>
      </c>
      <c r="H60">
        <f>MIN(Table13[[#This Row],[Cluster1]],Table13[[#This Row],[Cluster2]],Table13[[#This Row],[Cluster3]])</f>
        <v>0.927932991258969</v>
      </c>
      <c r="I60" t="str">
        <f>IF(Table13[[#This Row],[Minimum Disatance]]=Table13[[#This Row],[Cluster2]],"Cluster 2",IF(Table13[[#This Row],[Minimum Disatance]]=Table13[[#This Row],[Cluster1]],"Cluster 1","Cluster 3"))</f>
        <v>Cluster 1</v>
      </c>
      <c r="J60">
        <f>IF(Table13[[#This Row],[Cluster]]=Table13[[#Headers],[Cluster 1]],Table13[[#This Row],[Income-Norm]],NA())</f>
        <v>-0.9166142189481894</v>
      </c>
      <c r="K60" t="e">
        <f>IF(Table13[[#This Row],[Cluster]]=Table13[[#Headers],[Cluster 2]],Table13[[#This Row],[Income-Norm]],NA())</f>
        <v>#N/A</v>
      </c>
      <c r="L60" t="e">
        <f>IF(Table13[[#This Row],[Cluster]]=Table13[[#Headers],[Cluster 3]],Table13[[#This Row],[Income-Norm]],NA())</f>
        <v>#N/A</v>
      </c>
      <c r="M60">
        <v>37309.74</v>
      </c>
      <c r="N60">
        <f>IF(Table13[[#This Row],[Purchasing Behavior]]="Low Spender",1,0)</f>
        <v>0</v>
      </c>
      <c r="O60">
        <f>IF(Table13[[#This Row],[Purchasing Behavior]]="High Spender",1,0)</f>
        <v>1</v>
      </c>
      <c r="P60">
        <f>IF(Table13[[#This Row],[Purchasing Behavior]]="Moderate Spender",1,0)</f>
        <v>0</v>
      </c>
      <c r="Q60" t="s">
        <v>14</v>
      </c>
      <c r="R60">
        <f>IF(Table13[[#This Row],[Engagement with Promotions]]="Often Engaged",1,0)</f>
        <v>0</v>
      </c>
      <c r="S60">
        <f>IF(Table13[[#This Row],[Engagement with Promotions]]="Never Engaged",1,0)</f>
        <v>1</v>
      </c>
      <c r="T60">
        <f>IF(Table13[[#This Row],[Engagement with Promotions]]="Rarely Engaged",1,0)</f>
        <v>0</v>
      </c>
      <c r="U60" t="s">
        <v>17</v>
      </c>
    </row>
    <row r="61" spans="1:21" x14ac:dyDescent="0.2">
      <c r="A61">
        <v>60</v>
      </c>
      <c r="B61">
        <v>53</v>
      </c>
      <c r="C61">
        <f>STANDARDIZE(Table13[[#This Row],[Age]],AVERAGE(Table13[Age]),STDEV(Table13[Age]))</f>
        <v>0.86628235031807299</v>
      </c>
      <c r="D61">
        <f>STANDARDIZE(Table13[[#This Row],[Income]],AVERAGE(Table13[Income]),STDEV(Table13[Income]))</f>
        <v>-0.89303251857019794</v>
      </c>
      <c r="E61">
        <f>SQRT((Table13[[#This Row],[Age-Norm]]-$Y$2)^2+(Table13[[#This Row],[Income-Norm]]-$Z$2)^2)</f>
        <v>2.0300299881785673</v>
      </c>
      <c r="F61">
        <f>SQRT((Table13[[#This Row],[Age-Norm]]-$Y$3)^2+(Table13[[#This Row],[Income-Norm]]-$Z$3)^2)</f>
        <v>1.8531296697862141</v>
      </c>
      <c r="G61">
        <f>SQRT((Table13[[#This Row],[Age-Norm]]-$Y$4)^2+(Table13[[#This Row],[Income-Norm]]-$Z$4)^2)</f>
        <v>5.5789565063182493E-2</v>
      </c>
      <c r="H61">
        <f>MIN(Table13[[#This Row],[Cluster1]],Table13[[#This Row],[Cluster2]],Table13[[#This Row],[Cluster3]])</f>
        <v>5.5789565063182493E-2</v>
      </c>
      <c r="I61" t="str">
        <f>IF(Table13[[#This Row],[Minimum Disatance]]=Table13[[#This Row],[Cluster2]],"Cluster 2",IF(Table13[[#This Row],[Minimum Disatance]]=Table13[[#This Row],[Cluster1]],"Cluster 1","Cluster 3"))</f>
        <v>Cluster 3</v>
      </c>
      <c r="J61" t="e">
        <f>IF(Table13[[#This Row],[Cluster]]=Table13[[#Headers],[Cluster 1]],Table13[[#This Row],[Income-Norm]],NA())</f>
        <v>#N/A</v>
      </c>
      <c r="K61" t="e">
        <f>IF(Table13[[#This Row],[Cluster]]=Table13[[#Headers],[Cluster 2]],Table13[[#This Row],[Income-Norm]],NA())</f>
        <v>#N/A</v>
      </c>
      <c r="L61">
        <f>IF(Table13[[#This Row],[Cluster]]=Table13[[#Headers],[Cluster 3]],Table13[[#This Row],[Income-Norm]],NA())</f>
        <v>-0.89303251857019794</v>
      </c>
      <c r="M61">
        <v>37662.660000000003</v>
      </c>
      <c r="N61">
        <f>IF(Table13[[#This Row],[Purchasing Behavior]]="Low Spender",1,0)</f>
        <v>1</v>
      </c>
      <c r="O61">
        <f>IF(Table13[[#This Row],[Purchasing Behavior]]="High Spender",1,0)</f>
        <v>0</v>
      </c>
      <c r="P61">
        <f>IF(Table13[[#This Row],[Purchasing Behavior]]="Moderate Spender",1,0)</f>
        <v>0</v>
      </c>
      <c r="Q61" t="s">
        <v>13</v>
      </c>
      <c r="R61">
        <f>IF(Table13[[#This Row],[Engagement with Promotions]]="Often Engaged",1,0)</f>
        <v>0</v>
      </c>
      <c r="S61">
        <f>IF(Table13[[#This Row],[Engagement with Promotions]]="Never Engaged",1,0)</f>
        <v>1</v>
      </c>
      <c r="T61">
        <f>IF(Table13[[#This Row],[Engagement with Promotions]]="Rarely Engaged",1,0)</f>
        <v>0</v>
      </c>
      <c r="U61" t="s">
        <v>17</v>
      </c>
    </row>
    <row r="62" spans="1:21" x14ac:dyDescent="0.2">
      <c r="A62">
        <v>61</v>
      </c>
      <c r="B62">
        <v>57</v>
      </c>
      <c r="C62">
        <f>STANDARDIZE(Table13[[#This Row],[Age]],AVERAGE(Table13[Age]),STDEV(Table13[Age]))</f>
        <v>1.1521841160996154</v>
      </c>
      <c r="D62">
        <f>STANDARDIZE(Table13[[#This Row],[Income]],AVERAGE(Table13[Income]),STDEV(Table13[Income]))</f>
        <v>1.0205417499609206</v>
      </c>
      <c r="E62">
        <f>SQRT((Table13[[#This Row],[Age-Norm]]-$Y$2)^2+(Table13[[#This Row],[Income-Norm]]-$Z$2)^2)</f>
        <v>2.4764814802689741</v>
      </c>
      <c r="F62">
        <f>SQRT((Table13[[#This Row],[Age-Norm]]-$Y$3)^2+(Table13[[#This Row],[Income-Norm]]-$Z$3)^2)</f>
        <v>0.86667076749807703</v>
      </c>
      <c r="G62">
        <f>SQRT((Table13[[#This Row],[Age-Norm]]-$Y$4)^2+(Table13[[#This Row],[Income-Norm]]-$Z$4)^2)</f>
        <v>1.8801450987639581</v>
      </c>
      <c r="H62">
        <f>MIN(Table13[[#This Row],[Cluster1]],Table13[[#This Row],[Cluster2]],Table13[[#This Row],[Cluster3]])</f>
        <v>0.86667076749807703</v>
      </c>
      <c r="I62" t="str">
        <f>IF(Table13[[#This Row],[Minimum Disatance]]=Table13[[#This Row],[Cluster2]],"Cluster 2",IF(Table13[[#This Row],[Minimum Disatance]]=Table13[[#This Row],[Cluster1]],"Cluster 1","Cluster 3"))</f>
        <v>Cluster 2</v>
      </c>
      <c r="J62" t="e">
        <f>IF(Table13[[#This Row],[Cluster]]=Table13[[#Headers],[Cluster 1]],Table13[[#This Row],[Income-Norm]],NA())</f>
        <v>#N/A</v>
      </c>
      <c r="K62">
        <f>IF(Table13[[#This Row],[Cluster]]=Table13[[#Headers],[Cluster 2]],Table13[[#This Row],[Income-Norm]],NA())</f>
        <v>1.0205417499609206</v>
      </c>
      <c r="L62" t="e">
        <f>IF(Table13[[#This Row],[Cluster]]=Table13[[#Headers],[Cluster 3]],Table13[[#This Row],[Income-Norm]],NA())</f>
        <v>#N/A</v>
      </c>
      <c r="M62">
        <v>66300.91</v>
      </c>
      <c r="N62">
        <f>IF(Table13[[#This Row],[Purchasing Behavior]]="Low Spender",1,0)</f>
        <v>1</v>
      </c>
      <c r="O62">
        <f>IF(Table13[[#This Row],[Purchasing Behavior]]="High Spender",1,0)</f>
        <v>0</v>
      </c>
      <c r="P62">
        <f>IF(Table13[[#This Row],[Purchasing Behavior]]="Moderate Spender",1,0)</f>
        <v>0</v>
      </c>
      <c r="Q62" t="s">
        <v>13</v>
      </c>
      <c r="R62">
        <f>IF(Table13[[#This Row],[Engagement with Promotions]]="Often Engaged",1,0)</f>
        <v>0</v>
      </c>
      <c r="S62">
        <f>IF(Table13[[#This Row],[Engagement with Promotions]]="Never Engaged",1,0)</f>
        <v>0</v>
      </c>
      <c r="T62">
        <f>IF(Table13[[#This Row],[Engagement with Promotions]]="Rarely Engaged",1,0)</f>
        <v>1</v>
      </c>
      <c r="U62" t="s">
        <v>18</v>
      </c>
    </row>
    <row r="63" spans="1:21" x14ac:dyDescent="0.2">
      <c r="A63">
        <v>62</v>
      </c>
      <c r="B63">
        <v>21</v>
      </c>
      <c r="C63">
        <f>STANDARDIZE(Table13[[#This Row],[Age]],AVERAGE(Table13[Age]),STDEV(Table13[Age]))</f>
        <v>-1.4209317759342655</v>
      </c>
      <c r="D63">
        <f>STANDARDIZE(Table13[[#This Row],[Income]],AVERAGE(Table13[Income]),STDEV(Table13[Income]))</f>
        <v>0.93861451815071251</v>
      </c>
      <c r="E63">
        <f>SQRT((Table13[[#This Row],[Age-Norm]]-$Y$2)^2+(Table13[[#This Row],[Income-Norm]]-$Z$2)^2)</f>
        <v>1.165459470698776</v>
      </c>
      <c r="F63">
        <f>SQRT((Table13[[#This Row],[Age-Norm]]-$Y$3)^2+(Table13[[#This Row],[Income-Norm]]-$Z$3)^2)</f>
        <v>1.7207778582482725</v>
      </c>
      <c r="G63">
        <f>SQRT((Table13[[#This Row],[Age-Norm]]-$Y$4)^2+(Table13[[#This Row],[Income-Norm]]-$Z$4)^2)</f>
        <v>2.8935498363385053</v>
      </c>
      <c r="H63">
        <f>MIN(Table13[[#This Row],[Cluster1]],Table13[[#This Row],[Cluster2]],Table13[[#This Row],[Cluster3]])</f>
        <v>1.165459470698776</v>
      </c>
      <c r="I63" t="str">
        <f>IF(Table13[[#This Row],[Minimum Disatance]]=Table13[[#This Row],[Cluster2]],"Cluster 2",IF(Table13[[#This Row],[Minimum Disatance]]=Table13[[#This Row],[Cluster1]],"Cluster 1","Cluster 3"))</f>
        <v>Cluster 1</v>
      </c>
      <c r="J63">
        <f>IF(Table13[[#This Row],[Cluster]]=Table13[[#Headers],[Cluster 1]],Table13[[#This Row],[Income-Norm]],NA())</f>
        <v>0.93861451815071251</v>
      </c>
      <c r="K63" t="e">
        <f>IF(Table13[[#This Row],[Cluster]]=Table13[[#Headers],[Cluster 2]],Table13[[#This Row],[Income-Norm]],NA())</f>
        <v>#N/A</v>
      </c>
      <c r="L63" t="e">
        <f>IF(Table13[[#This Row],[Cluster]]=Table13[[#Headers],[Cluster 3]],Table13[[#This Row],[Income-Norm]],NA())</f>
        <v>#N/A</v>
      </c>
      <c r="M63">
        <v>65074.8</v>
      </c>
      <c r="N63">
        <f>IF(Table13[[#This Row],[Purchasing Behavior]]="Low Spender",1,0)</f>
        <v>0</v>
      </c>
      <c r="O63">
        <f>IF(Table13[[#This Row],[Purchasing Behavior]]="High Spender",1,0)</f>
        <v>1</v>
      </c>
      <c r="P63">
        <f>IF(Table13[[#This Row],[Purchasing Behavior]]="Moderate Spender",1,0)</f>
        <v>0</v>
      </c>
      <c r="Q63" t="s">
        <v>14</v>
      </c>
      <c r="R63">
        <f>IF(Table13[[#This Row],[Engagement with Promotions]]="Often Engaged",1,0)</f>
        <v>1</v>
      </c>
      <c r="S63">
        <f>IF(Table13[[#This Row],[Engagement with Promotions]]="Never Engaged",1,0)</f>
        <v>0</v>
      </c>
      <c r="T63">
        <f>IF(Table13[[#This Row],[Engagement with Promotions]]="Rarely Engaged",1,0)</f>
        <v>0</v>
      </c>
      <c r="U63" t="s">
        <v>16</v>
      </c>
    </row>
    <row r="64" spans="1:21" x14ac:dyDescent="0.2">
      <c r="A64">
        <v>63</v>
      </c>
      <c r="B64">
        <v>19</v>
      </c>
      <c r="C64">
        <f>STANDARDIZE(Table13[[#This Row],[Age]],AVERAGE(Table13[Age]),STDEV(Table13[Age]))</f>
        <v>-1.5638826588250365</v>
      </c>
      <c r="D64">
        <f>STANDARDIZE(Table13[[#This Row],[Income]],AVERAGE(Table13[Income]),STDEV(Table13[Income]))</f>
        <v>-0.51144022115534427</v>
      </c>
      <c r="E64">
        <f>SQRT((Table13[[#This Row],[Age-Norm]]-$Y$2)^2+(Table13[[#This Row],[Income-Norm]]-$Z$2)^2)</f>
        <v>0.6437184121204973</v>
      </c>
      <c r="F64">
        <f>SQRT((Table13[[#This Row],[Age-Norm]]-$Y$3)^2+(Table13[[#This Row],[Income-Norm]]-$Z$3)^2)</f>
        <v>2.3193983200793551</v>
      </c>
      <c r="G64">
        <f>SQRT((Table13[[#This Row],[Age-Norm]]-$Y$4)^2+(Table13[[#This Row],[Income-Norm]]-$Z$4)^2)</f>
        <v>2.4491781098128214</v>
      </c>
      <c r="H64">
        <f>MIN(Table13[[#This Row],[Cluster1]],Table13[[#This Row],[Cluster2]],Table13[[#This Row],[Cluster3]])</f>
        <v>0.6437184121204973</v>
      </c>
      <c r="I64" t="str">
        <f>IF(Table13[[#This Row],[Minimum Disatance]]=Table13[[#This Row],[Cluster2]],"Cluster 2",IF(Table13[[#This Row],[Minimum Disatance]]=Table13[[#This Row],[Cluster1]],"Cluster 1","Cluster 3"))</f>
        <v>Cluster 1</v>
      </c>
      <c r="J64">
        <f>IF(Table13[[#This Row],[Cluster]]=Table13[[#Headers],[Cluster 1]],Table13[[#This Row],[Income-Norm]],NA())</f>
        <v>-0.51144022115534427</v>
      </c>
      <c r="K64" t="e">
        <f>IF(Table13[[#This Row],[Cluster]]=Table13[[#Headers],[Cluster 2]],Table13[[#This Row],[Income-Norm]],NA())</f>
        <v>#N/A</v>
      </c>
      <c r="L64" t="e">
        <f>IF(Table13[[#This Row],[Cluster]]=Table13[[#Headers],[Cluster 3]],Table13[[#This Row],[Income-Norm]],NA())</f>
        <v>#N/A</v>
      </c>
      <c r="M64">
        <v>43373.51</v>
      </c>
      <c r="N64">
        <f>IF(Table13[[#This Row],[Purchasing Behavior]]="Low Spender",1,0)</f>
        <v>0</v>
      </c>
      <c r="O64">
        <f>IF(Table13[[#This Row],[Purchasing Behavior]]="High Spender",1,0)</f>
        <v>0</v>
      </c>
      <c r="P64">
        <f>IF(Table13[[#This Row],[Purchasing Behavior]]="Moderate Spender",1,0)</f>
        <v>1</v>
      </c>
      <c r="Q64" t="s">
        <v>15</v>
      </c>
      <c r="R64">
        <f>IF(Table13[[#This Row],[Engagement with Promotions]]="Often Engaged",1,0)</f>
        <v>1</v>
      </c>
      <c r="S64">
        <f>IF(Table13[[#This Row],[Engagement with Promotions]]="Never Engaged",1,0)</f>
        <v>0</v>
      </c>
      <c r="T64">
        <f>IF(Table13[[#This Row],[Engagement with Promotions]]="Rarely Engaged",1,0)</f>
        <v>0</v>
      </c>
      <c r="U64" t="s">
        <v>16</v>
      </c>
    </row>
    <row r="65" spans="1:21" x14ac:dyDescent="0.2">
      <c r="A65">
        <v>64</v>
      </c>
      <c r="B65">
        <v>23</v>
      </c>
      <c r="C65">
        <f>STANDARDIZE(Table13[[#This Row],[Age]],AVERAGE(Table13[Age]),STDEV(Table13[Age]))</f>
        <v>-1.2779808930434944</v>
      </c>
      <c r="D65">
        <f>STANDARDIZE(Table13[[#This Row],[Income]],AVERAGE(Table13[Income]),STDEV(Table13[Income]))</f>
        <v>-0.1530233656511289</v>
      </c>
      <c r="E65">
        <f>SQRT((Table13[[#This Row],[Age-Norm]]-$Y$2)^2+(Table13[[#This Row],[Income-Norm]]-$Z$2)^2)</f>
        <v>0.25207170340694901</v>
      </c>
      <c r="F65">
        <f>SQRT((Table13[[#This Row],[Age-Norm]]-$Y$3)^2+(Table13[[#This Row],[Income-Norm]]-$Z$3)^2)</f>
        <v>1.8798726335600808</v>
      </c>
      <c r="G65">
        <f>SQRT((Table13[[#This Row],[Age-Norm]]-$Y$4)^2+(Table13[[#This Row],[Income-Norm]]-$Z$4)^2)</f>
        <v>2.2481712973876036</v>
      </c>
      <c r="H65">
        <f>MIN(Table13[[#This Row],[Cluster1]],Table13[[#This Row],[Cluster2]],Table13[[#This Row],[Cluster3]])</f>
        <v>0.25207170340694901</v>
      </c>
      <c r="I65" t="str">
        <f>IF(Table13[[#This Row],[Minimum Disatance]]=Table13[[#This Row],[Cluster2]],"Cluster 2",IF(Table13[[#This Row],[Minimum Disatance]]=Table13[[#This Row],[Cluster1]],"Cluster 1","Cluster 3"))</f>
        <v>Cluster 1</v>
      </c>
      <c r="J65">
        <f>IF(Table13[[#This Row],[Cluster]]=Table13[[#Headers],[Cluster 1]],Table13[[#This Row],[Income-Norm]],NA())</f>
        <v>-0.1530233656511289</v>
      </c>
      <c r="K65" t="e">
        <f>IF(Table13[[#This Row],[Cluster]]=Table13[[#Headers],[Cluster 2]],Table13[[#This Row],[Income-Norm]],NA())</f>
        <v>#N/A</v>
      </c>
      <c r="L65" t="e">
        <f>IF(Table13[[#This Row],[Cluster]]=Table13[[#Headers],[Cluster 3]],Table13[[#This Row],[Income-Norm]],NA())</f>
        <v>#N/A</v>
      </c>
      <c r="M65">
        <v>48737.52</v>
      </c>
      <c r="N65">
        <f>IF(Table13[[#This Row],[Purchasing Behavior]]="Low Spender",1,0)</f>
        <v>0</v>
      </c>
      <c r="O65">
        <f>IF(Table13[[#This Row],[Purchasing Behavior]]="High Spender",1,0)</f>
        <v>1</v>
      </c>
      <c r="P65">
        <f>IF(Table13[[#This Row],[Purchasing Behavior]]="Moderate Spender",1,0)</f>
        <v>0</v>
      </c>
      <c r="Q65" t="s">
        <v>14</v>
      </c>
      <c r="R65">
        <f>IF(Table13[[#This Row],[Engagement with Promotions]]="Often Engaged",1,0)</f>
        <v>0</v>
      </c>
      <c r="S65">
        <f>IF(Table13[[#This Row],[Engagement with Promotions]]="Never Engaged",1,0)</f>
        <v>1</v>
      </c>
      <c r="T65">
        <f>IF(Table13[[#This Row],[Engagement with Promotions]]="Rarely Engaged",1,0)</f>
        <v>0</v>
      </c>
      <c r="U65" t="s">
        <v>17</v>
      </c>
    </row>
    <row r="66" spans="1:21" x14ac:dyDescent="0.2">
      <c r="A66">
        <v>65</v>
      </c>
      <c r="B66">
        <v>59</v>
      </c>
      <c r="C66">
        <f>STANDARDIZE(Table13[[#This Row],[Age]],AVERAGE(Table13[Age]),STDEV(Table13[Age]))</f>
        <v>1.2951349989903864</v>
      </c>
      <c r="D66">
        <f>STANDARDIZE(Table13[[#This Row],[Income]],AVERAGE(Table13[Income]),STDEV(Table13[Income]))</f>
        <v>1.1711734359325758</v>
      </c>
      <c r="E66">
        <f>SQRT((Table13[[#This Row],[Age-Norm]]-$Y$2)^2+(Table13[[#This Row],[Income-Norm]]-$Z$2)^2)</f>
        <v>2.6746650886284442</v>
      </c>
      <c r="F66">
        <f>SQRT((Table13[[#This Row],[Age-Norm]]-$Y$3)^2+(Table13[[#This Row],[Income-Norm]]-$Z$3)^2)</f>
        <v>1.0408489094610869</v>
      </c>
      <c r="G66">
        <f>SQRT((Table13[[#This Row],[Age-Norm]]-$Y$4)^2+(Table13[[#This Row],[Income-Norm]]-$Z$4)^2)</f>
        <v>2.0543376726964042</v>
      </c>
      <c r="H66">
        <f>MIN(Table13[[#This Row],[Cluster1]],Table13[[#This Row],[Cluster2]],Table13[[#This Row],[Cluster3]])</f>
        <v>1.0408489094610869</v>
      </c>
      <c r="I66" t="str">
        <f>IF(Table13[[#This Row],[Minimum Disatance]]=Table13[[#This Row],[Cluster2]],"Cluster 2",IF(Table13[[#This Row],[Minimum Disatance]]=Table13[[#This Row],[Cluster1]],"Cluster 1","Cluster 3"))</f>
        <v>Cluster 2</v>
      </c>
      <c r="J66" t="e">
        <f>IF(Table13[[#This Row],[Cluster]]=Table13[[#Headers],[Cluster 1]],Table13[[#This Row],[Income-Norm]],NA())</f>
        <v>#N/A</v>
      </c>
      <c r="K66">
        <f>IF(Table13[[#This Row],[Cluster]]=Table13[[#Headers],[Cluster 2]],Table13[[#This Row],[Income-Norm]],NA())</f>
        <v>1.1711734359325758</v>
      </c>
      <c r="L66" t="e">
        <f>IF(Table13[[#This Row],[Cluster]]=Table13[[#Headers],[Cluster 3]],Table13[[#This Row],[Income-Norm]],NA())</f>
        <v>#N/A</v>
      </c>
      <c r="M66">
        <v>68555.240000000005</v>
      </c>
      <c r="N66">
        <f>IF(Table13[[#This Row],[Purchasing Behavior]]="Low Spender",1,0)</f>
        <v>1</v>
      </c>
      <c r="O66">
        <f>IF(Table13[[#This Row],[Purchasing Behavior]]="High Spender",1,0)</f>
        <v>0</v>
      </c>
      <c r="P66">
        <f>IF(Table13[[#This Row],[Purchasing Behavior]]="Moderate Spender",1,0)</f>
        <v>0</v>
      </c>
      <c r="Q66" t="s">
        <v>13</v>
      </c>
      <c r="R66">
        <f>IF(Table13[[#This Row],[Engagement with Promotions]]="Often Engaged",1,0)</f>
        <v>1</v>
      </c>
      <c r="S66">
        <f>IF(Table13[[#This Row],[Engagement with Promotions]]="Never Engaged",1,0)</f>
        <v>0</v>
      </c>
      <c r="T66">
        <f>IF(Table13[[#This Row],[Engagement with Promotions]]="Rarely Engaged",1,0)</f>
        <v>0</v>
      </c>
      <c r="U66" t="s">
        <v>16</v>
      </c>
    </row>
    <row r="67" spans="1:21" x14ac:dyDescent="0.2">
      <c r="A67">
        <v>66</v>
      </c>
      <c r="B67">
        <v>21</v>
      </c>
      <c r="C67">
        <f>STANDARDIZE(Table13[[#This Row],[Age]],AVERAGE(Table13[Age]),STDEV(Table13[Age]))</f>
        <v>-1.4209317759342655</v>
      </c>
      <c r="D67">
        <f>STANDARDIZE(Table13[[#This Row],[Income]],AVERAGE(Table13[Income]),STDEV(Table13[Income]))</f>
        <v>-1.4984003989752148</v>
      </c>
      <c r="E67">
        <f>SQRT((Table13[[#This Row],[Age-Norm]]-$Y$2)^2+(Table13[[#This Row],[Income-Norm]]-$Z$2)^2)</f>
        <v>1.3975026327589644</v>
      </c>
      <c r="F67">
        <f>SQRT((Table13[[#This Row],[Age-Norm]]-$Y$3)^2+(Table13[[#This Row],[Income-Norm]]-$Z$3)^2)</f>
        <v>2.9275336390896252</v>
      </c>
      <c r="G67">
        <f>SQRT((Table13[[#This Row],[Age-Norm]]-$Y$4)^2+(Table13[[#This Row],[Income-Norm]]-$Z$4)^2)</f>
        <v>2.3781834294660547</v>
      </c>
      <c r="H67">
        <f>MIN(Table13[[#This Row],[Cluster1]],Table13[[#This Row],[Cluster2]],Table13[[#This Row],[Cluster3]])</f>
        <v>1.3975026327589644</v>
      </c>
      <c r="I67" t="str">
        <f>IF(Table13[[#This Row],[Minimum Disatance]]=Table13[[#This Row],[Cluster2]],"Cluster 2",IF(Table13[[#This Row],[Minimum Disatance]]=Table13[[#This Row],[Cluster1]],"Cluster 1","Cluster 3"))</f>
        <v>Cluster 1</v>
      </c>
      <c r="J67">
        <f>IF(Table13[[#This Row],[Cluster]]=Table13[[#Headers],[Cluster 1]],Table13[[#This Row],[Income-Norm]],NA())</f>
        <v>-1.4984003989752148</v>
      </c>
      <c r="K67" t="e">
        <f>IF(Table13[[#This Row],[Cluster]]=Table13[[#Headers],[Cluster 2]],Table13[[#This Row],[Income-Norm]],NA())</f>
        <v>#N/A</v>
      </c>
      <c r="L67" t="e">
        <f>IF(Table13[[#This Row],[Cluster]]=Table13[[#Headers],[Cluster 3]],Table13[[#This Row],[Income-Norm]],NA())</f>
        <v>#N/A</v>
      </c>
      <c r="M67">
        <v>28602.82</v>
      </c>
      <c r="N67">
        <f>IF(Table13[[#This Row],[Purchasing Behavior]]="Low Spender",1,0)</f>
        <v>1</v>
      </c>
      <c r="O67">
        <f>IF(Table13[[#This Row],[Purchasing Behavior]]="High Spender",1,0)</f>
        <v>0</v>
      </c>
      <c r="P67">
        <f>IF(Table13[[#This Row],[Purchasing Behavior]]="Moderate Spender",1,0)</f>
        <v>0</v>
      </c>
      <c r="Q67" t="s">
        <v>13</v>
      </c>
      <c r="R67">
        <f>IF(Table13[[#This Row],[Engagement with Promotions]]="Often Engaged",1,0)</f>
        <v>0</v>
      </c>
      <c r="S67">
        <f>IF(Table13[[#This Row],[Engagement with Promotions]]="Never Engaged",1,0)</f>
        <v>1</v>
      </c>
      <c r="T67">
        <f>IF(Table13[[#This Row],[Engagement with Promotions]]="Rarely Engaged",1,0)</f>
        <v>0</v>
      </c>
      <c r="U67" t="s">
        <v>17</v>
      </c>
    </row>
    <row r="68" spans="1:21" x14ac:dyDescent="0.2">
      <c r="A68">
        <v>67</v>
      </c>
      <c r="B68">
        <v>46</v>
      </c>
      <c r="C68">
        <f>STANDARDIZE(Table13[[#This Row],[Age]],AVERAGE(Table13[Age]),STDEV(Table13[Age]))</f>
        <v>0.36595426020037397</v>
      </c>
      <c r="D68">
        <f>STANDARDIZE(Table13[[#This Row],[Income]],AVERAGE(Table13[Income]),STDEV(Table13[Income]))</f>
        <v>0.27012823751035053</v>
      </c>
      <c r="E68">
        <f>SQRT((Table13[[#This Row],[Age-Norm]]-$Y$2)^2+(Table13[[#This Row],[Income-Norm]]-$Z$2)^2)</f>
        <v>1.4562282972395626</v>
      </c>
      <c r="F68">
        <f>SQRT((Table13[[#This Row],[Age-Norm]]-$Y$3)^2+(Table13[[#This Row],[Income-Norm]]-$Z$3)^2)</f>
        <v>0.60462194209051678</v>
      </c>
      <c r="G68">
        <f>SQRT((Table13[[#This Row],[Age-Norm]]-$Y$4)^2+(Table13[[#This Row],[Income-Norm]]-$Z$4)^2)</f>
        <v>1.2140814475337194</v>
      </c>
      <c r="H68">
        <f>MIN(Table13[[#This Row],[Cluster1]],Table13[[#This Row],[Cluster2]],Table13[[#This Row],[Cluster3]])</f>
        <v>0.60462194209051678</v>
      </c>
      <c r="I68" t="str">
        <f>IF(Table13[[#This Row],[Minimum Disatance]]=Table13[[#This Row],[Cluster2]],"Cluster 2",IF(Table13[[#This Row],[Minimum Disatance]]=Table13[[#This Row],[Cluster1]],"Cluster 1","Cluster 3"))</f>
        <v>Cluster 2</v>
      </c>
      <c r="J68" t="e">
        <f>IF(Table13[[#This Row],[Cluster]]=Table13[[#Headers],[Cluster 1]],Table13[[#This Row],[Income-Norm]],NA())</f>
        <v>#N/A</v>
      </c>
      <c r="K68">
        <f>IF(Table13[[#This Row],[Cluster]]=Table13[[#Headers],[Cluster 2]],Table13[[#This Row],[Income-Norm]],NA())</f>
        <v>0.27012823751035053</v>
      </c>
      <c r="L68" t="e">
        <f>IF(Table13[[#This Row],[Cluster]]=Table13[[#Headers],[Cluster 3]],Table13[[#This Row],[Income-Norm]],NA())</f>
        <v>#N/A</v>
      </c>
      <c r="M68">
        <v>55070.34</v>
      </c>
      <c r="N68">
        <f>IF(Table13[[#This Row],[Purchasing Behavior]]="Low Spender",1,0)</f>
        <v>0</v>
      </c>
      <c r="O68">
        <f>IF(Table13[[#This Row],[Purchasing Behavior]]="High Spender",1,0)</f>
        <v>0</v>
      </c>
      <c r="P68">
        <f>IF(Table13[[#This Row],[Purchasing Behavior]]="Moderate Spender",1,0)</f>
        <v>1</v>
      </c>
      <c r="Q68" t="s">
        <v>15</v>
      </c>
      <c r="R68">
        <f>IF(Table13[[#This Row],[Engagement with Promotions]]="Often Engaged",1,0)</f>
        <v>1</v>
      </c>
      <c r="S68">
        <f>IF(Table13[[#This Row],[Engagement with Promotions]]="Never Engaged",1,0)</f>
        <v>0</v>
      </c>
      <c r="T68">
        <f>IF(Table13[[#This Row],[Engagement with Promotions]]="Rarely Engaged",1,0)</f>
        <v>0</v>
      </c>
      <c r="U68" t="s">
        <v>16</v>
      </c>
    </row>
    <row r="69" spans="1:21" x14ac:dyDescent="0.2">
      <c r="A69">
        <v>68</v>
      </c>
      <c r="B69">
        <v>35</v>
      </c>
      <c r="C69">
        <f>STANDARDIZE(Table13[[#This Row],[Age]],AVERAGE(Table13[Age]),STDEV(Table13[Age]))</f>
        <v>-0.42027559569886735</v>
      </c>
      <c r="D69">
        <f>STANDARDIZE(Table13[[#This Row],[Income]],AVERAGE(Table13[Income]),STDEV(Table13[Income]))</f>
        <v>1.910412167777866</v>
      </c>
      <c r="E69">
        <f>SQRT((Table13[[#This Row],[Age-Norm]]-$Y$2)^2+(Table13[[#This Row],[Income-Norm]]-$Z$2)^2)</f>
        <v>2.155147671873916</v>
      </c>
      <c r="F69">
        <f>SQRT((Table13[[#This Row],[Age-Norm]]-$Y$3)^2+(Table13[[#This Row],[Income-Norm]]-$Z$3)^2)</f>
        <v>1.2637587782869564</v>
      </c>
      <c r="G69">
        <f>SQRT((Table13[[#This Row],[Age-Norm]]-$Y$4)^2+(Table13[[#This Row],[Income-Norm]]-$Z$4)^2)</f>
        <v>3.0328393893225578</v>
      </c>
      <c r="H69">
        <f>MIN(Table13[[#This Row],[Cluster1]],Table13[[#This Row],[Cluster2]],Table13[[#This Row],[Cluster3]])</f>
        <v>1.2637587782869564</v>
      </c>
      <c r="I69" t="str">
        <f>IF(Table13[[#This Row],[Minimum Disatance]]=Table13[[#This Row],[Cluster2]],"Cluster 2",IF(Table13[[#This Row],[Minimum Disatance]]=Table13[[#This Row],[Cluster1]],"Cluster 1","Cluster 3"))</f>
        <v>Cluster 2</v>
      </c>
      <c r="J69" t="e">
        <f>IF(Table13[[#This Row],[Cluster]]=Table13[[#Headers],[Cluster 1]],Table13[[#This Row],[Income-Norm]],NA())</f>
        <v>#N/A</v>
      </c>
      <c r="K69">
        <f>IF(Table13[[#This Row],[Cluster]]=Table13[[#Headers],[Cluster 2]],Table13[[#This Row],[Income-Norm]],NA())</f>
        <v>1.910412167777866</v>
      </c>
      <c r="L69" t="e">
        <f>IF(Table13[[#This Row],[Cluster]]=Table13[[#Headers],[Cluster 3]],Table13[[#This Row],[Income-Norm]],NA())</f>
        <v>#N/A</v>
      </c>
      <c r="M69">
        <v>79618.570000000007</v>
      </c>
      <c r="N69">
        <f>IF(Table13[[#This Row],[Purchasing Behavior]]="Low Spender",1,0)</f>
        <v>1</v>
      </c>
      <c r="O69">
        <f>IF(Table13[[#This Row],[Purchasing Behavior]]="High Spender",1,0)</f>
        <v>0</v>
      </c>
      <c r="P69">
        <f>IF(Table13[[#This Row],[Purchasing Behavior]]="Moderate Spender",1,0)</f>
        <v>0</v>
      </c>
      <c r="Q69" t="s">
        <v>13</v>
      </c>
      <c r="R69">
        <f>IF(Table13[[#This Row],[Engagement with Promotions]]="Often Engaged",1,0)</f>
        <v>0</v>
      </c>
      <c r="S69">
        <f>IF(Table13[[#This Row],[Engagement with Promotions]]="Never Engaged",1,0)</f>
        <v>1</v>
      </c>
      <c r="T69">
        <f>IF(Table13[[#This Row],[Engagement with Promotions]]="Rarely Engaged",1,0)</f>
        <v>0</v>
      </c>
      <c r="U69" t="s">
        <v>17</v>
      </c>
    </row>
    <row r="70" spans="1:21" x14ac:dyDescent="0.2">
      <c r="A70">
        <v>69</v>
      </c>
      <c r="B70">
        <v>43</v>
      </c>
      <c r="C70">
        <f>STANDARDIZE(Table13[[#This Row],[Age]],AVERAGE(Table13[Age]),STDEV(Table13[Age]))</f>
        <v>0.15152793586421723</v>
      </c>
      <c r="D70">
        <f>STANDARDIZE(Table13[[#This Row],[Income]],AVERAGE(Table13[Income]),STDEV(Table13[Income]))</f>
        <v>1.9008537345945054</v>
      </c>
      <c r="E70">
        <f>SQRT((Table13[[#This Row],[Age-Norm]]-$Y$2)^2+(Table13[[#This Row],[Income-Norm]]-$Z$2)^2)</f>
        <v>2.3716730838614999</v>
      </c>
      <c r="F70">
        <f>SQRT((Table13[[#This Row],[Age-Norm]]-$Y$3)^2+(Table13[[#This Row],[Income-Norm]]-$Z$3)^2)</f>
        <v>1.0403127774460139</v>
      </c>
      <c r="G70">
        <f>SQRT((Table13[[#This Row],[Age-Norm]]-$Y$4)^2+(Table13[[#This Row],[Income-Norm]]-$Z$4)^2)</f>
        <v>2.8292190382642231</v>
      </c>
      <c r="H70">
        <f>MIN(Table13[[#This Row],[Cluster1]],Table13[[#This Row],[Cluster2]],Table13[[#This Row],[Cluster3]])</f>
        <v>1.0403127774460139</v>
      </c>
      <c r="I70" t="str">
        <f>IF(Table13[[#This Row],[Minimum Disatance]]=Table13[[#This Row],[Cluster2]],"Cluster 2",IF(Table13[[#This Row],[Minimum Disatance]]=Table13[[#This Row],[Cluster1]],"Cluster 1","Cluster 3"))</f>
        <v>Cluster 2</v>
      </c>
      <c r="J70" t="e">
        <f>IF(Table13[[#This Row],[Cluster]]=Table13[[#Headers],[Cluster 1]],Table13[[#This Row],[Income-Norm]],NA())</f>
        <v>#N/A</v>
      </c>
      <c r="K70">
        <f>IF(Table13[[#This Row],[Cluster]]=Table13[[#Headers],[Cluster 2]],Table13[[#This Row],[Income-Norm]],NA())</f>
        <v>1.9008537345945054</v>
      </c>
      <c r="L70" t="e">
        <f>IF(Table13[[#This Row],[Cluster]]=Table13[[#Headers],[Cluster 3]],Table13[[#This Row],[Income-Norm]],NA())</f>
        <v>#N/A</v>
      </c>
      <c r="M70">
        <v>79475.520000000004</v>
      </c>
      <c r="N70">
        <f>IF(Table13[[#This Row],[Purchasing Behavior]]="Low Spender",1,0)</f>
        <v>0</v>
      </c>
      <c r="O70">
        <f>IF(Table13[[#This Row],[Purchasing Behavior]]="High Spender",1,0)</f>
        <v>1</v>
      </c>
      <c r="P70">
        <f>IF(Table13[[#This Row],[Purchasing Behavior]]="Moderate Spender",1,0)</f>
        <v>0</v>
      </c>
      <c r="Q70" t="s">
        <v>14</v>
      </c>
      <c r="R70">
        <f>IF(Table13[[#This Row],[Engagement with Promotions]]="Often Engaged",1,0)</f>
        <v>1</v>
      </c>
      <c r="S70">
        <f>IF(Table13[[#This Row],[Engagement with Promotions]]="Never Engaged",1,0)</f>
        <v>0</v>
      </c>
      <c r="T70">
        <f>IF(Table13[[#This Row],[Engagement with Promotions]]="Rarely Engaged",1,0)</f>
        <v>0</v>
      </c>
      <c r="U70" t="s">
        <v>16</v>
      </c>
    </row>
    <row r="71" spans="1:21" x14ac:dyDescent="0.2">
      <c r="A71">
        <v>70</v>
      </c>
      <c r="B71">
        <v>61</v>
      </c>
      <c r="C71">
        <f>STANDARDIZE(Table13[[#This Row],[Age]],AVERAGE(Table13[Age]),STDEV(Table13[Age]))</f>
        <v>1.4380858818811577</v>
      </c>
      <c r="D71">
        <f>STANDARDIZE(Table13[[#This Row],[Income]],AVERAGE(Table13[Income]),STDEV(Table13[Income]))</f>
        <v>-2.0130049259050979</v>
      </c>
      <c r="E71">
        <f>SQRT((Table13[[#This Row],[Age-Norm]]-$Y$2)^2+(Table13[[#This Row],[Income-Norm]]-$Z$2)^2)</f>
        <v>3.0843164456268735</v>
      </c>
      <c r="F71">
        <f>SQRT((Table13[[#This Row],[Age-Norm]]-$Y$3)^2+(Table13[[#This Row],[Income-Norm]]-$Z$3)^2)</f>
        <v>3.1009632968043812</v>
      </c>
      <c r="G71">
        <f>SQRT((Table13[[#This Row],[Age-Norm]]-$Y$4)^2+(Table13[[#This Row],[Income-Norm]]-$Z$4)^2)</f>
        <v>1.3085800495226307</v>
      </c>
      <c r="H71">
        <f>MIN(Table13[[#This Row],[Cluster1]],Table13[[#This Row],[Cluster2]],Table13[[#This Row],[Cluster3]])</f>
        <v>1.3085800495226307</v>
      </c>
      <c r="I71" t="str">
        <f>IF(Table13[[#This Row],[Minimum Disatance]]=Table13[[#This Row],[Cluster2]],"Cluster 2",IF(Table13[[#This Row],[Minimum Disatance]]=Table13[[#This Row],[Cluster1]],"Cluster 1","Cluster 3"))</f>
        <v>Cluster 3</v>
      </c>
      <c r="J71" t="e">
        <f>IF(Table13[[#This Row],[Cluster]]=Table13[[#Headers],[Cluster 1]],Table13[[#This Row],[Income-Norm]],NA())</f>
        <v>#N/A</v>
      </c>
      <c r="K71" t="e">
        <f>IF(Table13[[#This Row],[Cluster]]=Table13[[#Headers],[Cluster 2]],Table13[[#This Row],[Income-Norm]],NA())</f>
        <v>#N/A</v>
      </c>
      <c r="L71">
        <f>IF(Table13[[#This Row],[Cluster]]=Table13[[#Headers],[Cluster 3]],Table13[[#This Row],[Income-Norm]],NA())</f>
        <v>-2.0130049259050979</v>
      </c>
      <c r="M71">
        <v>20901.330000000002</v>
      </c>
      <c r="N71">
        <f>IF(Table13[[#This Row],[Purchasing Behavior]]="Low Spender",1,0)</f>
        <v>0</v>
      </c>
      <c r="O71">
        <f>IF(Table13[[#This Row],[Purchasing Behavior]]="High Spender",1,0)</f>
        <v>0</v>
      </c>
      <c r="P71">
        <f>IF(Table13[[#This Row],[Purchasing Behavior]]="Moderate Spender",1,0)</f>
        <v>1</v>
      </c>
      <c r="Q71" t="s">
        <v>15</v>
      </c>
      <c r="R71">
        <f>IF(Table13[[#This Row],[Engagement with Promotions]]="Often Engaged",1,0)</f>
        <v>0</v>
      </c>
      <c r="S71">
        <f>IF(Table13[[#This Row],[Engagement with Promotions]]="Never Engaged",1,0)</f>
        <v>0</v>
      </c>
      <c r="T71">
        <f>IF(Table13[[#This Row],[Engagement with Promotions]]="Rarely Engaged",1,0)</f>
        <v>1</v>
      </c>
      <c r="U71" t="s">
        <v>18</v>
      </c>
    </row>
    <row r="72" spans="1:21" x14ac:dyDescent="0.2">
      <c r="A72">
        <v>71</v>
      </c>
      <c r="B72">
        <v>51</v>
      </c>
      <c r="C72">
        <f>STANDARDIZE(Table13[[#This Row],[Age]],AVERAGE(Table13[Age]),STDEV(Table13[Age]))</f>
        <v>0.72333146742730181</v>
      </c>
      <c r="D72">
        <f>STANDARDIZE(Table13[[#This Row],[Income]],AVERAGE(Table13[Income]),STDEV(Table13[Income]))</f>
        <v>-0.83303322117301681</v>
      </c>
      <c r="E72">
        <f>SQRT((Table13[[#This Row],[Age-Norm]]-$Y$2)^2+(Table13[[#This Row],[Income-Norm]]-$Z$2)^2)</f>
        <v>1.8750585407709597</v>
      </c>
      <c r="F72">
        <f>SQRT((Table13[[#This Row],[Age-Norm]]-$Y$3)^2+(Table13[[#This Row],[Income-Norm]]-$Z$3)^2)</f>
        <v>1.7561663943670156</v>
      </c>
      <c r="G72">
        <f>SQRT((Table13[[#This Row],[Age-Norm]]-$Y$4)^2+(Table13[[#This Row],[Income-Norm]]-$Z$4)^2)</f>
        <v>0.14025332669360774</v>
      </c>
      <c r="H72">
        <f>MIN(Table13[[#This Row],[Cluster1]],Table13[[#This Row],[Cluster2]],Table13[[#This Row],[Cluster3]])</f>
        <v>0.14025332669360774</v>
      </c>
      <c r="I72" t="str">
        <f>IF(Table13[[#This Row],[Minimum Disatance]]=Table13[[#This Row],[Cluster2]],"Cluster 2",IF(Table13[[#This Row],[Minimum Disatance]]=Table13[[#This Row],[Cluster1]],"Cluster 1","Cluster 3"))</f>
        <v>Cluster 3</v>
      </c>
      <c r="J72" t="e">
        <f>IF(Table13[[#This Row],[Cluster]]=Table13[[#Headers],[Cluster 1]],Table13[[#This Row],[Income-Norm]],NA())</f>
        <v>#N/A</v>
      </c>
      <c r="K72" t="e">
        <f>IF(Table13[[#This Row],[Cluster]]=Table13[[#Headers],[Cluster 2]],Table13[[#This Row],[Income-Norm]],NA())</f>
        <v>#N/A</v>
      </c>
      <c r="L72">
        <f>IF(Table13[[#This Row],[Cluster]]=Table13[[#Headers],[Cluster 3]],Table13[[#This Row],[Income-Norm]],NA())</f>
        <v>-0.83303322117301681</v>
      </c>
      <c r="M72">
        <v>38560.6</v>
      </c>
      <c r="N72">
        <f>IF(Table13[[#This Row],[Purchasing Behavior]]="Low Spender",1,0)</f>
        <v>0</v>
      </c>
      <c r="O72">
        <f>IF(Table13[[#This Row],[Purchasing Behavior]]="High Spender",1,0)</f>
        <v>1</v>
      </c>
      <c r="P72">
        <f>IF(Table13[[#This Row],[Purchasing Behavior]]="Moderate Spender",1,0)</f>
        <v>0</v>
      </c>
      <c r="Q72" t="s">
        <v>14</v>
      </c>
      <c r="R72">
        <f>IF(Table13[[#This Row],[Engagement with Promotions]]="Often Engaged",1,0)</f>
        <v>1</v>
      </c>
      <c r="S72">
        <f>IF(Table13[[#This Row],[Engagement with Promotions]]="Never Engaged",1,0)</f>
        <v>0</v>
      </c>
      <c r="T72">
        <f>IF(Table13[[#This Row],[Engagement with Promotions]]="Rarely Engaged",1,0)</f>
        <v>0</v>
      </c>
      <c r="U72" t="s">
        <v>16</v>
      </c>
    </row>
    <row r="73" spans="1:21" x14ac:dyDescent="0.2">
      <c r="A73">
        <v>72</v>
      </c>
      <c r="B73">
        <v>27</v>
      </c>
      <c r="C73">
        <f>STANDARDIZE(Table13[[#This Row],[Age]],AVERAGE(Table13[Age]),STDEV(Table13[Age]))</f>
        <v>-0.99207912726195202</v>
      </c>
      <c r="D73">
        <f>STANDARDIZE(Table13[[#This Row],[Income]],AVERAGE(Table13[Income]),STDEV(Table13[Income]))</f>
        <v>0.10037834879543692</v>
      </c>
      <c r="E73">
        <f>SQRT((Table13[[#This Row],[Age-Norm]]-$Y$2)^2+(Table13[[#This Row],[Income-Norm]]-$Z$2)^2)</f>
        <v>0.26046604330802059</v>
      </c>
      <c r="F73">
        <f>SQRT((Table13[[#This Row],[Age-Norm]]-$Y$3)^2+(Table13[[#This Row],[Income-Norm]]-$Z$3)^2)</f>
        <v>1.5031498817281237</v>
      </c>
      <c r="G73">
        <f>SQRT((Table13[[#This Row],[Age-Norm]]-$Y$4)^2+(Table13[[#This Row],[Income-Norm]]-$Z$4)^2)</f>
        <v>2.0790643211802711</v>
      </c>
      <c r="H73">
        <f>MIN(Table13[[#This Row],[Cluster1]],Table13[[#This Row],[Cluster2]],Table13[[#This Row],[Cluster3]])</f>
        <v>0.26046604330802059</v>
      </c>
      <c r="I73" t="str">
        <f>IF(Table13[[#This Row],[Minimum Disatance]]=Table13[[#This Row],[Cluster2]],"Cluster 2",IF(Table13[[#This Row],[Minimum Disatance]]=Table13[[#This Row],[Cluster1]],"Cluster 1","Cluster 3"))</f>
        <v>Cluster 1</v>
      </c>
      <c r="J73">
        <f>IF(Table13[[#This Row],[Cluster]]=Table13[[#Headers],[Cluster 1]],Table13[[#This Row],[Income-Norm]],NA())</f>
        <v>0.10037834879543692</v>
      </c>
      <c r="K73" t="e">
        <f>IF(Table13[[#This Row],[Cluster]]=Table13[[#Headers],[Cluster 2]],Table13[[#This Row],[Income-Norm]],NA())</f>
        <v>#N/A</v>
      </c>
      <c r="L73" t="e">
        <f>IF(Table13[[#This Row],[Cluster]]=Table13[[#Headers],[Cluster 3]],Table13[[#This Row],[Income-Norm]],NA())</f>
        <v>#N/A</v>
      </c>
      <c r="M73">
        <v>52529.89</v>
      </c>
      <c r="N73">
        <f>IF(Table13[[#This Row],[Purchasing Behavior]]="Low Spender",1,0)</f>
        <v>0</v>
      </c>
      <c r="O73">
        <f>IF(Table13[[#This Row],[Purchasing Behavior]]="High Spender",1,0)</f>
        <v>1</v>
      </c>
      <c r="P73">
        <f>IF(Table13[[#This Row],[Purchasing Behavior]]="Moderate Spender",1,0)</f>
        <v>0</v>
      </c>
      <c r="Q73" t="s">
        <v>14</v>
      </c>
      <c r="R73">
        <f>IF(Table13[[#This Row],[Engagement with Promotions]]="Often Engaged",1,0)</f>
        <v>1</v>
      </c>
      <c r="S73">
        <f>IF(Table13[[#This Row],[Engagement with Promotions]]="Never Engaged",1,0)</f>
        <v>0</v>
      </c>
      <c r="T73">
        <f>IF(Table13[[#This Row],[Engagement with Promotions]]="Rarely Engaged",1,0)</f>
        <v>0</v>
      </c>
      <c r="U73" t="s">
        <v>16</v>
      </c>
    </row>
    <row r="74" spans="1:21" x14ac:dyDescent="0.2">
      <c r="A74">
        <v>73</v>
      </c>
      <c r="B74">
        <v>53</v>
      </c>
      <c r="C74">
        <f>STANDARDIZE(Table13[[#This Row],[Age]],AVERAGE(Table13[Age]),STDEV(Table13[Age]))</f>
        <v>0.86628235031807299</v>
      </c>
      <c r="D74">
        <f>STANDARDIZE(Table13[[#This Row],[Income]],AVERAGE(Table13[Income]),STDEV(Table13[Income]))</f>
        <v>-1.3935596550556884</v>
      </c>
      <c r="E74">
        <f>SQRT((Table13[[#This Row],[Age-Norm]]-$Y$2)^2+(Table13[[#This Row],[Income-Norm]]-$Z$2)^2)</f>
        <v>2.2599737798401276</v>
      </c>
      <c r="F74">
        <f>SQRT((Table13[[#This Row],[Age-Norm]]-$Y$3)^2+(Table13[[#This Row],[Income-Norm]]-$Z$3)^2)</f>
        <v>2.3346277509035152</v>
      </c>
      <c r="G74">
        <f>SQRT((Table13[[#This Row],[Age-Norm]]-$Y$4)^2+(Table13[[#This Row],[Income-Norm]]-$Z$4)^2)</f>
        <v>0.55625511036998654</v>
      </c>
      <c r="H74">
        <f>MIN(Table13[[#This Row],[Cluster1]],Table13[[#This Row],[Cluster2]],Table13[[#This Row],[Cluster3]])</f>
        <v>0.55625511036998654</v>
      </c>
      <c r="I74" t="str">
        <f>IF(Table13[[#This Row],[Minimum Disatance]]=Table13[[#This Row],[Cluster2]],"Cluster 2",IF(Table13[[#This Row],[Minimum Disatance]]=Table13[[#This Row],[Cluster1]],"Cluster 1","Cluster 3"))</f>
        <v>Cluster 3</v>
      </c>
      <c r="J74" t="e">
        <f>IF(Table13[[#This Row],[Cluster]]=Table13[[#Headers],[Cluster 1]],Table13[[#This Row],[Income-Norm]],NA())</f>
        <v>#N/A</v>
      </c>
      <c r="K74" t="e">
        <f>IF(Table13[[#This Row],[Cluster]]=Table13[[#Headers],[Cluster 2]],Table13[[#This Row],[Income-Norm]],NA())</f>
        <v>#N/A</v>
      </c>
      <c r="L74">
        <f>IF(Table13[[#This Row],[Cluster]]=Table13[[#Headers],[Cluster 3]],Table13[[#This Row],[Income-Norm]],NA())</f>
        <v>-1.3935596550556884</v>
      </c>
      <c r="M74">
        <v>30171.85</v>
      </c>
      <c r="N74">
        <f>IF(Table13[[#This Row],[Purchasing Behavior]]="Low Spender",1,0)</f>
        <v>0</v>
      </c>
      <c r="O74">
        <f>IF(Table13[[#This Row],[Purchasing Behavior]]="High Spender",1,0)</f>
        <v>0</v>
      </c>
      <c r="P74">
        <f>IF(Table13[[#This Row],[Purchasing Behavior]]="Moderate Spender",1,0)</f>
        <v>1</v>
      </c>
      <c r="Q74" t="s">
        <v>15</v>
      </c>
      <c r="R74">
        <f>IF(Table13[[#This Row],[Engagement with Promotions]]="Often Engaged",1,0)</f>
        <v>0</v>
      </c>
      <c r="S74">
        <f>IF(Table13[[#This Row],[Engagement with Promotions]]="Never Engaged",1,0)</f>
        <v>0</v>
      </c>
      <c r="T74">
        <f>IF(Table13[[#This Row],[Engagement with Promotions]]="Rarely Engaged",1,0)</f>
        <v>1</v>
      </c>
      <c r="U74" t="s">
        <v>18</v>
      </c>
    </row>
    <row r="75" spans="1:21" x14ac:dyDescent="0.2">
      <c r="A75">
        <v>74</v>
      </c>
      <c r="B75">
        <v>31</v>
      </c>
      <c r="C75">
        <f>STANDARDIZE(Table13[[#This Row],[Age]],AVERAGE(Table13[Age]),STDEV(Table13[Age]))</f>
        <v>-0.70617736148040966</v>
      </c>
      <c r="D75">
        <f>STANDARDIZE(Table13[[#This Row],[Income]],AVERAGE(Table13[Income]),STDEV(Table13[Income]))</f>
        <v>-0.73843780797704595</v>
      </c>
      <c r="E75">
        <f>SQRT((Table13[[#This Row],[Age-Norm]]-$Y$2)^2+(Table13[[#This Row],[Income-Norm]]-$Z$2)^2)</f>
        <v>0.66280553891845906</v>
      </c>
      <c r="F75">
        <f>SQRT((Table13[[#This Row],[Age-Norm]]-$Y$3)^2+(Table13[[#This Row],[Income-Norm]]-$Z$3)^2)</f>
        <v>1.897268277447276</v>
      </c>
      <c r="G75">
        <f>SQRT((Table13[[#This Row],[Age-Norm]]-$Y$4)^2+(Table13[[#This Row],[Income-Norm]]-$Z$4)^2)</f>
        <v>1.5728077817495578</v>
      </c>
      <c r="H75">
        <f>MIN(Table13[[#This Row],[Cluster1]],Table13[[#This Row],[Cluster2]],Table13[[#This Row],[Cluster3]])</f>
        <v>0.66280553891845906</v>
      </c>
      <c r="I75" t="str">
        <f>IF(Table13[[#This Row],[Minimum Disatance]]=Table13[[#This Row],[Cluster2]],"Cluster 2",IF(Table13[[#This Row],[Minimum Disatance]]=Table13[[#This Row],[Cluster1]],"Cluster 1","Cluster 3"))</f>
        <v>Cluster 1</v>
      </c>
      <c r="J75">
        <f>IF(Table13[[#This Row],[Cluster]]=Table13[[#Headers],[Cluster 1]],Table13[[#This Row],[Income-Norm]],NA())</f>
        <v>-0.73843780797704595</v>
      </c>
      <c r="K75" t="e">
        <f>IF(Table13[[#This Row],[Cluster]]=Table13[[#Headers],[Cluster 2]],Table13[[#This Row],[Income-Norm]],NA())</f>
        <v>#N/A</v>
      </c>
      <c r="L75" t="e">
        <f>IF(Table13[[#This Row],[Cluster]]=Table13[[#Headers],[Cluster 3]],Table13[[#This Row],[Income-Norm]],NA())</f>
        <v>#N/A</v>
      </c>
      <c r="M75">
        <v>39976.300000000003</v>
      </c>
      <c r="N75">
        <f>IF(Table13[[#This Row],[Purchasing Behavior]]="Low Spender",1,0)</f>
        <v>0</v>
      </c>
      <c r="O75">
        <f>IF(Table13[[#This Row],[Purchasing Behavior]]="High Spender",1,0)</f>
        <v>1</v>
      </c>
      <c r="P75">
        <f>IF(Table13[[#This Row],[Purchasing Behavior]]="Moderate Spender",1,0)</f>
        <v>0</v>
      </c>
      <c r="Q75" t="s">
        <v>14</v>
      </c>
      <c r="R75">
        <f>IF(Table13[[#This Row],[Engagement with Promotions]]="Often Engaged",1,0)</f>
        <v>1</v>
      </c>
      <c r="S75">
        <f>IF(Table13[[#This Row],[Engagement with Promotions]]="Never Engaged",1,0)</f>
        <v>0</v>
      </c>
      <c r="T75">
        <f>IF(Table13[[#This Row],[Engagement with Promotions]]="Rarely Engaged",1,0)</f>
        <v>0</v>
      </c>
      <c r="U75" t="s">
        <v>16</v>
      </c>
    </row>
    <row r="76" spans="1:21" x14ac:dyDescent="0.2">
      <c r="A76">
        <v>75</v>
      </c>
      <c r="B76">
        <v>48</v>
      </c>
      <c r="C76">
        <f>STANDARDIZE(Table13[[#This Row],[Age]],AVERAGE(Table13[Age]),STDEV(Table13[Age]))</f>
        <v>0.5089051430911451</v>
      </c>
      <c r="D76">
        <f>STANDARDIZE(Table13[[#This Row],[Income]],AVERAGE(Table13[Income]),STDEV(Table13[Income]))</f>
        <v>-0.20627062059337437</v>
      </c>
      <c r="E76">
        <f>SQRT((Table13[[#This Row],[Age-Norm]]-$Y$2)^2+(Table13[[#This Row],[Income-Norm]]-$Z$2)^2)</f>
        <v>1.5356238140160778</v>
      </c>
      <c r="F76">
        <f>SQRT((Table13[[#This Row],[Age-Norm]]-$Y$3)^2+(Table13[[#This Row],[Income-Norm]]-$Z$3)^2)</f>
        <v>1.0976005376876632</v>
      </c>
      <c r="G76">
        <f>SQRT((Table13[[#This Row],[Age-Norm]]-$Y$4)^2+(Table13[[#This Row],[Income-Norm]]-$Z$4)^2)</f>
        <v>0.72385346301649001</v>
      </c>
      <c r="H76">
        <f>MIN(Table13[[#This Row],[Cluster1]],Table13[[#This Row],[Cluster2]],Table13[[#This Row],[Cluster3]])</f>
        <v>0.72385346301649001</v>
      </c>
      <c r="I76" t="str">
        <f>IF(Table13[[#This Row],[Minimum Disatance]]=Table13[[#This Row],[Cluster2]],"Cluster 2",IF(Table13[[#This Row],[Minimum Disatance]]=Table13[[#This Row],[Cluster1]],"Cluster 1","Cluster 3"))</f>
        <v>Cluster 3</v>
      </c>
      <c r="J76" t="e">
        <f>IF(Table13[[#This Row],[Cluster]]=Table13[[#Headers],[Cluster 1]],Table13[[#This Row],[Income-Norm]],NA())</f>
        <v>#N/A</v>
      </c>
      <c r="K76" t="e">
        <f>IF(Table13[[#This Row],[Cluster]]=Table13[[#Headers],[Cluster 2]],Table13[[#This Row],[Income-Norm]],NA())</f>
        <v>#N/A</v>
      </c>
      <c r="L76">
        <f>IF(Table13[[#This Row],[Cluster]]=Table13[[#Headers],[Cluster 3]],Table13[[#This Row],[Income-Norm]],NA())</f>
        <v>-0.20627062059337437</v>
      </c>
      <c r="M76">
        <v>47940.63</v>
      </c>
      <c r="N76">
        <f>IF(Table13[[#This Row],[Purchasing Behavior]]="Low Spender",1,0)</f>
        <v>1</v>
      </c>
      <c r="O76">
        <f>IF(Table13[[#This Row],[Purchasing Behavior]]="High Spender",1,0)</f>
        <v>0</v>
      </c>
      <c r="P76">
        <f>IF(Table13[[#This Row],[Purchasing Behavior]]="Moderate Spender",1,0)</f>
        <v>0</v>
      </c>
      <c r="Q76" t="s">
        <v>13</v>
      </c>
      <c r="R76">
        <f>IF(Table13[[#This Row],[Engagement with Promotions]]="Often Engaged",1,0)</f>
        <v>0</v>
      </c>
      <c r="S76">
        <f>IF(Table13[[#This Row],[Engagement with Promotions]]="Never Engaged",1,0)</f>
        <v>0</v>
      </c>
      <c r="T76">
        <f>IF(Table13[[#This Row],[Engagement with Promotions]]="Rarely Engaged",1,0)</f>
        <v>1</v>
      </c>
      <c r="U76" t="s">
        <v>18</v>
      </c>
    </row>
    <row r="77" spans="1:21" x14ac:dyDescent="0.2">
      <c r="A77">
        <v>76</v>
      </c>
      <c r="B77">
        <v>32</v>
      </c>
      <c r="C77">
        <f>STANDARDIZE(Table13[[#This Row],[Age]],AVERAGE(Table13[Age]),STDEV(Table13[Age]))</f>
        <v>-0.63470192003502413</v>
      </c>
      <c r="D77">
        <f>STANDARDIZE(Table13[[#This Row],[Income]],AVERAGE(Table13[Income]),STDEV(Table13[Income]))</f>
        <v>1.3358537802530712</v>
      </c>
      <c r="E77">
        <f>SQRT((Table13[[#This Row],[Age-Norm]]-$Y$2)^2+(Table13[[#This Row],[Income-Norm]]-$Z$2)^2)</f>
        <v>1.5441198476260227</v>
      </c>
      <c r="F77">
        <f>SQRT((Table13[[#This Row],[Age-Norm]]-$Y$3)^2+(Table13[[#This Row],[Income-Norm]]-$Z$3)^2)</f>
        <v>1.0425958997924081</v>
      </c>
      <c r="G77">
        <f>SQRT((Table13[[#This Row],[Age-Norm]]-$Y$4)^2+(Table13[[#This Row],[Income-Norm]]-$Z$4)^2)</f>
        <v>2.639567093057217</v>
      </c>
      <c r="H77">
        <f>MIN(Table13[[#This Row],[Cluster1]],Table13[[#This Row],[Cluster2]],Table13[[#This Row],[Cluster3]])</f>
        <v>1.0425958997924081</v>
      </c>
      <c r="I77" t="str">
        <f>IF(Table13[[#This Row],[Minimum Disatance]]=Table13[[#This Row],[Cluster2]],"Cluster 2",IF(Table13[[#This Row],[Minimum Disatance]]=Table13[[#This Row],[Cluster1]],"Cluster 1","Cluster 3"))</f>
        <v>Cluster 2</v>
      </c>
      <c r="J77" t="e">
        <f>IF(Table13[[#This Row],[Cluster]]=Table13[[#Headers],[Cluster 1]],Table13[[#This Row],[Income-Norm]],NA())</f>
        <v>#N/A</v>
      </c>
      <c r="K77">
        <f>IF(Table13[[#This Row],[Cluster]]=Table13[[#Headers],[Cluster 2]],Table13[[#This Row],[Income-Norm]],NA())</f>
        <v>1.3358537802530712</v>
      </c>
      <c r="L77" t="e">
        <f>IF(Table13[[#This Row],[Cluster]]=Table13[[#Headers],[Cluster 3]],Table13[[#This Row],[Income-Norm]],NA())</f>
        <v>#N/A</v>
      </c>
      <c r="M77">
        <v>71019.820000000007</v>
      </c>
      <c r="N77">
        <f>IF(Table13[[#This Row],[Purchasing Behavior]]="Low Spender",1,0)</f>
        <v>0</v>
      </c>
      <c r="O77">
        <f>IF(Table13[[#This Row],[Purchasing Behavior]]="High Spender",1,0)</f>
        <v>1</v>
      </c>
      <c r="P77">
        <f>IF(Table13[[#This Row],[Purchasing Behavior]]="Moderate Spender",1,0)</f>
        <v>0</v>
      </c>
      <c r="Q77" t="s">
        <v>14</v>
      </c>
      <c r="R77">
        <f>IF(Table13[[#This Row],[Engagement with Promotions]]="Often Engaged",1,0)</f>
        <v>1</v>
      </c>
      <c r="S77">
        <f>IF(Table13[[#This Row],[Engagement with Promotions]]="Never Engaged",1,0)</f>
        <v>0</v>
      </c>
      <c r="T77">
        <f>IF(Table13[[#This Row],[Engagement with Promotions]]="Rarely Engaged",1,0)</f>
        <v>0</v>
      </c>
      <c r="U77" t="s">
        <v>16</v>
      </c>
    </row>
    <row r="78" spans="1:21" x14ac:dyDescent="0.2">
      <c r="A78">
        <v>77</v>
      </c>
      <c r="B78">
        <v>25</v>
      </c>
      <c r="C78">
        <f>STANDARDIZE(Table13[[#This Row],[Age]],AVERAGE(Table13[Age]),STDEV(Table13[Age]))</f>
        <v>-1.1350300101527231</v>
      </c>
      <c r="D78">
        <f>STANDARDIZE(Table13[[#This Row],[Income]],AVERAGE(Table13[Income]),STDEV(Table13[Income]))</f>
        <v>-0.11417222695743294</v>
      </c>
      <c r="E78">
        <f>SQRT((Table13[[#This Row],[Age-Norm]]-$Y$2)^2+(Table13[[#This Row],[Income-Norm]]-$Z$2)^2)</f>
        <v>0.11750369686999616</v>
      </c>
      <c r="F78">
        <f>SQRT((Table13[[#This Row],[Age-Norm]]-$Y$3)^2+(Table13[[#This Row],[Income-Norm]]-$Z$3)^2)</f>
        <v>1.7394179936517618</v>
      </c>
      <c r="G78">
        <f>SQRT((Table13[[#This Row],[Age-Norm]]-$Y$4)^2+(Table13[[#This Row],[Income-Norm]]-$Z$4)^2)</f>
        <v>2.1253542140431145</v>
      </c>
      <c r="H78">
        <f>MIN(Table13[[#This Row],[Cluster1]],Table13[[#This Row],[Cluster2]],Table13[[#This Row],[Cluster3]])</f>
        <v>0.11750369686999616</v>
      </c>
      <c r="I78" t="str">
        <f>IF(Table13[[#This Row],[Minimum Disatance]]=Table13[[#This Row],[Cluster2]],"Cluster 2",IF(Table13[[#This Row],[Minimum Disatance]]=Table13[[#This Row],[Cluster1]],"Cluster 1","Cluster 3"))</f>
        <v>Cluster 1</v>
      </c>
      <c r="J78">
        <f>IF(Table13[[#This Row],[Cluster]]=Table13[[#Headers],[Cluster 1]],Table13[[#This Row],[Income-Norm]],NA())</f>
        <v>-0.11417222695743294</v>
      </c>
      <c r="K78" t="e">
        <f>IF(Table13[[#This Row],[Cluster]]=Table13[[#Headers],[Cluster 2]],Table13[[#This Row],[Income-Norm]],NA())</f>
        <v>#N/A</v>
      </c>
      <c r="L78" t="e">
        <f>IF(Table13[[#This Row],[Cluster]]=Table13[[#Headers],[Cluster 3]],Table13[[#This Row],[Income-Norm]],NA())</f>
        <v>#N/A</v>
      </c>
      <c r="M78">
        <v>49318.96</v>
      </c>
      <c r="N78">
        <f>IF(Table13[[#This Row],[Purchasing Behavior]]="Low Spender",1,0)</f>
        <v>0</v>
      </c>
      <c r="O78">
        <f>IF(Table13[[#This Row],[Purchasing Behavior]]="High Spender",1,0)</f>
        <v>0</v>
      </c>
      <c r="P78">
        <f>IF(Table13[[#This Row],[Purchasing Behavior]]="Moderate Spender",1,0)</f>
        <v>1</v>
      </c>
      <c r="Q78" t="s">
        <v>15</v>
      </c>
      <c r="R78">
        <f>IF(Table13[[#This Row],[Engagement with Promotions]]="Often Engaged",1,0)</f>
        <v>0</v>
      </c>
      <c r="S78">
        <f>IF(Table13[[#This Row],[Engagement with Promotions]]="Never Engaged",1,0)</f>
        <v>1</v>
      </c>
      <c r="T78">
        <f>IF(Table13[[#This Row],[Engagement with Promotions]]="Rarely Engaged",1,0)</f>
        <v>0</v>
      </c>
      <c r="U78" t="s">
        <v>17</v>
      </c>
    </row>
    <row r="79" spans="1:21" x14ac:dyDescent="0.2">
      <c r="A79">
        <v>78</v>
      </c>
      <c r="B79">
        <v>31</v>
      </c>
      <c r="C79">
        <f>STANDARDIZE(Table13[[#This Row],[Age]],AVERAGE(Table13[Age]),STDEV(Table13[Age]))</f>
        <v>-0.70617736148040966</v>
      </c>
      <c r="D79">
        <f>STANDARDIZE(Table13[[#This Row],[Income]],AVERAGE(Table13[Income]),STDEV(Table13[Income]))</f>
        <v>0.14876587045962733</v>
      </c>
      <c r="E79">
        <f>SQRT((Table13[[#This Row],[Age-Norm]]-$Y$2)^2+(Table13[[#This Row],[Income-Norm]]-$Z$2)^2)</f>
        <v>0.44304298588158914</v>
      </c>
      <c r="F79">
        <f>SQRT((Table13[[#This Row],[Age-Norm]]-$Y$3)^2+(Table13[[#This Row],[Income-Norm]]-$Z$3)^2)</f>
        <v>1.2373354250815185</v>
      </c>
      <c r="G79">
        <f>SQRT((Table13[[#This Row],[Age-Norm]]-$Y$4)^2+(Table13[[#This Row],[Income-Norm]]-$Z$4)^2)</f>
        <v>1.8537250942372805</v>
      </c>
      <c r="H79">
        <f>MIN(Table13[[#This Row],[Cluster1]],Table13[[#This Row],[Cluster2]],Table13[[#This Row],[Cluster3]])</f>
        <v>0.44304298588158914</v>
      </c>
      <c r="I79" t="str">
        <f>IF(Table13[[#This Row],[Minimum Disatance]]=Table13[[#This Row],[Cluster2]],"Cluster 2",IF(Table13[[#This Row],[Minimum Disatance]]=Table13[[#This Row],[Cluster1]],"Cluster 1","Cluster 3"))</f>
        <v>Cluster 1</v>
      </c>
      <c r="J79">
        <f>IF(Table13[[#This Row],[Cluster]]=Table13[[#Headers],[Cluster 1]],Table13[[#This Row],[Income-Norm]],NA())</f>
        <v>0.14876587045962733</v>
      </c>
      <c r="K79" t="e">
        <f>IF(Table13[[#This Row],[Cluster]]=Table13[[#Headers],[Cluster 2]],Table13[[#This Row],[Income-Norm]],NA())</f>
        <v>#N/A</v>
      </c>
      <c r="L79" t="e">
        <f>IF(Table13[[#This Row],[Cluster]]=Table13[[#Headers],[Cluster 3]],Table13[[#This Row],[Income-Norm]],NA())</f>
        <v>#N/A</v>
      </c>
      <c r="M79">
        <v>53254.05</v>
      </c>
      <c r="N79">
        <f>IF(Table13[[#This Row],[Purchasing Behavior]]="Low Spender",1,0)</f>
        <v>0</v>
      </c>
      <c r="O79">
        <f>IF(Table13[[#This Row],[Purchasing Behavior]]="High Spender",1,0)</f>
        <v>0</v>
      </c>
      <c r="P79">
        <f>IF(Table13[[#This Row],[Purchasing Behavior]]="Moderate Spender",1,0)</f>
        <v>1</v>
      </c>
      <c r="Q79" t="s">
        <v>15</v>
      </c>
      <c r="R79">
        <f>IF(Table13[[#This Row],[Engagement with Promotions]]="Often Engaged",1,0)</f>
        <v>0</v>
      </c>
      <c r="S79">
        <f>IF(Table13[[#This Row],[Engagement with Promotions]]="Never Engaged",1,0)</f>
        <v>1</v>
      </c>
      <c r="T79">
        <f>IF(Table13[[#This Row],[Engagement with Promotions]]="Rarely Engaged",1,0)</f>
        <v>0</v>
      </c>
      <c r="U79" t="s">
        <v>17</v>
      </c>
    </row>
    <row r="80" spans="1:21" x14ac:dyDescent="0.2">
      <c r="A80">
        <v>79</v>
      </c>
      <c r="B80">
        <v>40</v>
      </c>
      <c r="C80">
        <f>STANDARDIZE(Table13[[#This Row],[Age]],AVERAGE(Table13[Age]),STDEV(Table13[Age]))</f>
        <v>-6.2898388471939487E-2</v>
      </c>
      <c r="D80">
        <f>STANDARDIZE(Table13[[#This Row],[Income]],AVERAGE(Table13[Income]),STDEV(Table13[Income]))</f>
        <v>0.44492762497162291</v>
      </c>
      <c r="E80">
        <f>SQRT((Table13[[#This Row],[Age-Norm]]-$Y$2)^2+(Table13[[#This Row],[Income-Norm]]-$Z$2)^2)</f>
        <v>1.1361562669392475</v>
      </c>
      <c r="F80">
        <f>SQRT((Table13[[#This Row],[Age-Norm]]-$Y$3)^2+(Table13[[#This Row],[Income-Norm]]-$Z$3)^2)</f>
        <v>0.55869406071311711</v>
      </c>
      <c r="G80">
        <f>SQRT((Table13[[#This Row],[Age-Norm]]-$Y$4)^2+(Table13[[#This Row],[Income-Norm]]-$Z$4)^2)</f>
        <v>1.5818935145554489</v>
      </c>
      <c r="H80">
        <f>MIN(Table13[[#This Row],[Cluster1]],Table13[[#This Row],[Cluster2]],Table13[[#This Row],[Cluster3]])</f>
        <v>0.55869406071311711</v>
      </c>
      <c r="I80" t="str">
        <f>IF(Table13[[#This Row],[Minimum Disatance]]=Table13[[#This Row],[Cluster2]],"Cluster 2",IF(Table13[[#This Row],[Minimum Disatance]]=Table13[[#This Row],[Cluster1]],"Cluster 1","Cluster 3"))</f>
        <v>Cluster 2</v>
      </c>
      <c r="J80" t="e">
        <f>IF(Table13[[#This Row],[Cluster]]=Table13[[#Headers],[Cluster 1]],Table13[[#This Row],[Income-Norm]],NA())</f>
        <v>#N/A</v>
      </c>
      <c r="K80">
        <f>IF(Table13[[#This Row],[Cluster]]=Table13[[#Headers],[Cluster 2]],Table13[[#This Row],[Income-Norm]],NA())</f>
        <v>0.44492762497162291</v>
      </c>
      <c r="L80" t="e">
        <f>IF(Table13[[#This Row],[Cluster]]=Table13[[#Headers],[Cluster 3]],Table13[[#This Row],[Income-Norm]],NA())</f>
        <v>#N/A</v>
      </c>
      <c r="M80">
        <v>57686.36</v>
      </c>
      <c r="N80">
        <f>IF(Table13[[#This Row],[Purchasing Behavior]]="Low Spender",1,0)</f>
        <v>0</v>
      </c>
      <c r="O80">
        <f>IF(Table13[[#This Row],[Purchasing Behavior]]="High Spender",1,0)</f>
        <v>0</v>
      </c>
      <c r="P80">
        <f>IF(Table13[[#This Row],[Purchasing Behavior]]="Moderate Spender",1,0)</f>
        <v>1</v>
      </c>
      <c r="Q80" t="s">
        <v>15</v>
      </c>
      <c r="R80">
        <f>IF(Table13[[#This Row],[Engagement with Promotions]]="Often Engaged",1,0)</f>
        <v>1</v>
      </c>
      <c r="S80">
        <f>IF(Table13[[#This Row],[Engagement with Promotions]]="Never Engaged",1,0)</f>
        <v>0</v>
      </c>
      <c r="T80">
        <f>IF(Table13[[#This Row],[Engagement with Promotions]]="Rarely Engaged",1,0)</f>
        <v>0</v>
      </c>
      <c r="U80" t="s">
        <v>16</v>
      </c>
    </row>
    <row r="81" spans="1:21" x14ac:dyDescent="0.2">
      <c r="A81">
        <v>80</v>
      </c>
      <c r="B81">
        <v>57</v>
      </c>
      <c r="C81">
        <f>STANDARDIZE(Table13[[#This Row],[Age]],AVERAGE(Table13[Age]),STDEV(Table13[Age]))</f>
        <v>1.1521841160996154</v>
      </c>
      <c r="D81">
        <f>STANDARDIZE(Table13[[#This Row],[Income]],AVERAGE(Table13[Income]),STDEV(Table13[Income]))</f>
        <v>0.47606319372695705</v>
      </c>
      <c r="E81">
        <f>SQRT((Table13[[#This Row],[Age-Norm]]-$Y$2)^2+(Table13[[#This Row],[Income-Norm]]-$Z$2)^2)</f>
        <v>2.2685175422418071</v>
      </c>
      <c r="F81">
        <f>SQRT((Table13[[#This Row],[Age-Norm]]-$Y$3)^2+(Table13[[#This Row],[Income-Norm]]-$Z$3)^2)</f>
        <v>0.94058813688876075</v>
      </c>
      <c r="G81">
        <f>SQRT((Table13[[#This Row],[Age-Norm]]-$Y$4)^2+(Table13[[#This Row],[Income-Norm]]-$Z$4)^2)</f>
        <v>1.3447230505036942</v>
      </c>
      <c r="H81">
        <f>MIN(Table13[[#This Row],[Cluster1]],Table13[[#This Row],[Cluster2]],Table13[[#This Row],[Cluster3]])</f>
        <v>0.94058813688876075</v>
      </c>
      <c r="I81" t="str">
        <f>IF(Table13[[#This Row],[Minimum Disatance]]=Table13[[#This Row],[Cluster2]],"Cluster 2",IF(Table13[[#This Row],[Minimum Disatance]]=Table13[[#This Row],[Cluster1]],"Cluster 1","Cluster 3"))</f>
        <v>Cluster 2</v>
      </c>
      <c r="J81" t="e">
        <f>IF(Table13[[#This Row],[Cluster]]=Table13[[#Headers],[Cluster 1]],Table13[[#This Row],[Income-Norm]],NA())</f>
        <v>#N/A</v>
      </c>
      <c r="K81">
        <f>IF(Table13[[#This Row],[Cluster]]=Table13[[#Headers],[Cluster 2]],Table13[[#This Row],[Income-Norm]],NA())</f>
        <v>0.47606319372695705</v>
      </c>
      <c r="L81" t="e">
        <f>IF(Table13[[#This Row],[Cluster]]=Table13[[#Headers],[Cluster 3]],Table13[[#This Row],[Income-Norm]],NA())</f>
        <v>#N/A</v>
      </c>
      <c r="M81">
        <v>58152.33</v>
      </c>
      <c r="N81">
        <f>IF(Table13[[#This Row],[Purchasing Behavior]]="Low Spender",1,0)</f>
        <v>0</v>
      </c>
      <c r="O81">
        <f>IF(Table13[[#This Row],[Purchasing Behavior]]="High Spender",1,0)</f>
        <v>1</v>
      </c>
      <c r="P81">
        <f>IF(Table13[[#This Row],[Purchasing Behavior]]="Moderate Spender",1,0)</f>
        <v>0</v>
      </c>
      <c r="Q81" t="s">
        <v>14</v>
      </c>
      <c r="R81">
        <f>IF(Table13[[#This Row],[Engagement with Promotions]]="Often Engaged",1,0)</f>
        <v>1</v>
      </c>
      <c r="S81">
        <f>IF(Table13[[#This Row],[Engagement with Promotions]]="Never Engaged",1,0)</f>
        <v>0</v>
      </c>
      <c r="T81">
        <f>IF(Table13[[#This Row],[Engagement with Promotions]]="Rarely Engaged",1,0)</f>
        <v>0</v>
      </c>
      <c r="U81" t="s">
        <v>16</v>
      </c>
    </row>
    <row r="82" spans="1:21" x14ac:dyDescent="0.2">
      <c r="A82">
        <v>81</v>
      </c>
      <c r="B82">
        <v>38</v>
      </c>
      <c r="C82">
        <f>STANDARDIZE(Table13[[#This Row],[Age]],AVERAGE(Table13[Age]),STDEV(Table13[Age]))</f>
        <v>-0.20584927136271064</v>
      </c>
      <c r="D82">
        <f>STANDARDIZE(Table13[[#This Row],[Income]],AVERAGE(Table13[Income]),STDEV(Table13[Income]))</f>
        <v>-4.0502465771480166E-2</v>
      </c>
      <c r="E82">
        <f>SQRT((Table13[[#This Row],[Age-Norm]]-$Y$2)^2+(Table13[[#This Row],[Income-Norm]]-$Z$2)^2)</f>
        <v>0.82846317712911466</v>
      </c>
      <c r="F82">
        <f>SQRT((Table13[[#This Row],[Age-Norm]]-$Y$3)^2+(Table13[[#This Row],[Income-Norm]]-$Z$3)^2)</f>
        <v>1.041719884793775</v>
      </c>
      <c r="G82">
        <f>SQRT((Table13[[#This Row],[Age-Norm]]-$Y$4)^2+(Table13[[#This Row],[Income-Norm]]-$Z$4)^2)</f>
        <v>1.3335869374282157</v>
      </c>
      <c r="H82">
        <f>MIN(Table13[[#This Row],[Cluster1]],Table13[[#This Row],[Cluster2]],Table13[[#This Row],[Cluster3]])</f>
        <v>0.82846317712911466</v>
      </c>
      <c r="I82" t="str">
        <f>IF(Table13[[#This Row],[Minimum Disatance]]=Table13[[#This Row],[Cluster2]],"Cluster 2",IF(Table13[[#This Row],[Minimum Disatance]]=Table13[[#This Row],[Cluster1]],"Cluster 1","Cluster 3"))</f>
        <v>Cluster 1</v>
      </c>
      <c r="J82">
        <f>IF(Table13[[#This Row],[Cluster]]=Table13[[#Headers],[Cluster 1]],Table13[[#This Row],[Income-Norm]],NA())</f>
        <v>-4.0502465771480166E-2</v>
      </c>
      <c r="K82" t="e">
        <f>IF(Table13[[#This Row],[Cluster]]=Table13[[#Headers],[Cluster 2]],Table13[[#This Row],[Income-Norm]],NA())</f>
        <v>#N/A</v>
      </c>
      <c r="L82" t="e">
        <f>IF(Table13[[#This Row],[Cluster]]=Table13[[#Headers],[Cluster 3]],Table13[[#This Row],[Income-Norm]],NA())</f>
        <v>#N/A</v>
      </c>
      <c r="M82">
        <v>50421.49</v>
      </c>
      <c r="N82">
        <f>IF(Table13[[#This Row],[Purchasing Behavior]]="Low Spender",1,0)</f>
        <v>0</v>
      </c>
      <c r="O82">
        <f>IF(Table13[[#This Row],[Purchasing Behavior]]="High Spender",1,0)</f>
        <v>0</v>
      </c>
      <c r="P82">
        <f>IF(Table13[[#This Row],[Purchasing Behavior]]="Moderate Spender",1,0)</f>
        <v>1</v>
      </c>
      <c r="Q82" t="s">
        <v>15</v>
      </c>
      <c r="R82">
        <f>IF(Table13[[#This Row],[Engagement with Promotions]]="Often Engaged",1,0)</f>
        <v>1</v>
      </c>
      <c r="S82">
        <f>IF(Table13[[#This Row],[Engagement with Promotions]]="Never Engaged",1,0)</f>
        <v>0</v>
      </c>
      <c r="T82">
        <f>IF(Table13[[#This Row],[Engagement with Promotions]]="Rarely Engaged",1,0)</f>
        <v>0</v>
      </c>
      <c r="U82" t="s">
        <v>16</v>
      </c>
    </row>
    <row r="83" spans="1:21" x14ac:dyDescent="0.2">
      <c r="A83">
        <v>82</v>
      </c>
      <c r="B83">
        <v>33</v>
      </c>
      <c r="C83">
        <f>STANDARDIZE(Table13[[#This Row],[Age]],AVERAGE(Table13[Age]),STDEV(Table13[Age]))</f>
        <v>-0.56322647858963848</v>
      </c>
      <c r="D83">
        <f>STANDARDIZE(Table13[[#This Row],[Income]],AVERAGE(Table13[Income]),STDEV(Table13[Income]))</f>
        <v>-1.268485502172489</v>
      </c>
      <c r="E83">
        <f>SQRT((Table13[[#This Row],[Age-Norm]]-$Y$2)^2+(Table13[[#This Row],[Income-Norm]]-$Z$2)^2)</f>
        <v>1.2031515383930129</v>
      </c>
      <c r="F83">
        <f>SQRT((Table13[[#This Row],[Age-Norm]]-$Y$3)^2+(Table13[[#This Row],[Income-Norm]]-$Z$3)^2)</f>
        <v>2.3064913755115355</v>
      </c>
      <c r="G83">
        <f>SQRT((Table13[[#This Row],[Age-Norm]]-$Y$4)^2+(Table13[[#This Row],[Income-Norm]]-$Z$4)^2)</f>
        <v>1.4904748482346071</v>
      </c>
      <c r="H83">
        <f>MIN(Table13[[#This Row],[Cluster1]],Table13[[#This Row],[Cluster2]],Table13[[#This Row],[Cluster3]])</f>
        <v>1.2031515383930129</v>
      </c>
      <c r="I83" t="str">
        <f>IF(Table13[[#This Row],[Minimum Disatance]]=Table13[[#This Row],[Cluster2]],"Cluster 2",IF(Table13[[#This Row],[Minimum Disatance]]=Table13[[#This Row],[Cluster1]],"Cluster 1","Cluster 3"))</f>
        <v>Cluster 1</v>
      </c>
      <c r="J83">
        <f>IF(Table13[[#This Row],[Cluster]]=Table13[[#Headers],[Cluster 1]],Table13[[#This Row],[Income-Norm]],NA())</f>
        <v>-1.268485502172489</v>
      </c>
      <c r="K83" t="e">
        <f>IF(Table13[[#This Row],[Cluster]]=Table13[[#Headers],[Cluster 2]],Table13[[#This Row],[Income-Norm]],NA())</f>
        <v>#N/A</v>
      </c>
      <c r="L83" t="e">
        <f>IF(Table13[[#This Row],[Cluster]]=Table13[[#Headers],[Cluster 3]],Table13[[#This Row],[Income-Norm]],NA())</f>
        <v>#N/A</v>
      </c>
      <c r="M83">
        <v>32043.69</v>
      </c>
      <c r="N83">
        <f>IF(Table13[[#This Row],[Purchasing Behavior]]="Low Spender",1,0)</f>
        <v>0</v>
      </c>
      <c r="O83">
        <f>IF(Table13[[#This Row],[Purchasing Behavior]]="High Spender",1,0)</f>
        <v>0</v>
      </c>
      <c r="P83">
        <f>IF(Table13[[#This Row],[Purchasing Behavior]]="Moderate Spender",1,0)</f>
        <v>1</v>
      </c>
      <c r="Q83" t="s">
        <v>15</v>
      </c>
      <c r="R83">
        <f>IF(Table13[[#This Row],[Engagement with Promotions]]="Often Engaged",1,0)</f>
        <v>0</v>
      </c>
      <c r="S83">
        <f>IF(Table13[[#This Row],[Engagement with Promotions]]="Never Engaged",1,0)</f>
        <v>1</v>
      </c>
      <c r="T83">
        <f>IF(Table13[[#This Row],[Engagement with Promotions]]="Rarely Engaged",1,0)</f>
        <v>0</v>
      </c>
      <c r="U83" t="s">
        <v>17</v>
      </c>
    </row>
    <row r="84" spans="1:21" x14ac:dyDescent="0.2">
      <c r="A84">
        <v>83</v>
      </c>
      <c r="B84">
        <v>62</v>
      </c>
      <c r="C84">
        <f>STANDARDIZE(Table13[[#This Row],[Age]],AVERAGE(Table13[Age]),STDEV(Table13[Age]))</f>
        <v>1.5095613233265432</v>
      </c>
      <c r="D84">
        <f>STANDARDIZE(Table13[[#This Row],[Income]],AVERAGE(Table13[Income]),STDEV(Table13[Income]))</f>
        <v>0.72280908482927519</v>
      </c>
      <c r="E84">
        <f>SQRT((Table13[[#This Row],[Age-Norm]]-$Y$2)^2+(Table13[[#This Row],[Income-Norm]]-$Z$2)^2)</f>
        <v>2.684111108341324</v>
      </c>
      <c r="F84">
        <f>SQRT((Table13[[#This Row],[Age-Norm]]-$Y$3)^2+(Table13[[#This Row],[Income-Norm]]-$Z$3)^2)</f>
        <v>1.2200753805839584</v>
      </c>
      <c r="G84">
        <f>SQRT((Table13[[#This Row],[Age-Norm]]-$Y$4)^2+(Table13[[#This Row],[Income-Norm]]-$Z$4)^2)</f>
        <v>1.6885928890500328</v>
      </c>
      <c r="H84">
        <f>MIN(Table13[[#This Row],[Cluster1]],Table13[[#This Row],[Cluster2]],Table13[[#This Row],[Cluster3]])</f>
        <v>1.2200753805839584</v>
      </c>
      <c r="I84" t="str">
        <f>IF(Table13[[#This Row],[Minimum Disatance]]=Table13[[#This Row],[Cluster2]],"Cluster 2",IF(Table13[[#This Row],[Minimum Disatance]]=Table13[[#This Row],[Cluster1]],"Cluster 1","Cluster 3"))</f>
        <v>Cluster 2</v>
      </c>
      <c r="J84" t="e">
        <f>IF(Table13[[#This Row],[Cluster]]=Table13[[#Headers],[Cluster 1]],Table13[[#This Row],[Income-Norm]],NA())</f>
        <v>#N/A</v>
      </c>
      <c r="K84">
        <f>IF(Table13[[#This Row],[Cluster]]=Table13[[#Headers],[Cluster 2]],Table13[[#This Row],[Income-Norm]],NA())</f>
        <v>0.72280908482927519</v>
      </c>
      <c r="L84" t="e">
        <f>IF(Table13[[#This Row],[Cluster]]=Table13[[#Headers],[Cluster 3]],Table13[[#This Row],[Income-Norm]],NA())</f>
        <v>#N/A</v>
      </c>
      <c r="M84">
        <v>61845.09</v>
      </c>
      <c r="N84">
        <f>IF(Table13[[#This Row],[Purchasing Behavior]]="Low Spender",1,0)</f>
        <v>0</v>
      </c>
      <c r="O84">
        <f>IF(Table13[[#This Row],[Purchasing Behavior]]="High Spender",1,0)</f>
        <v>1</v>
      </c>
      <c r="P84">
        <f>IF(Table13[[#This Row],[Purchasing Behavior]]="Moderate Spender",1,0)</f>
        <v>0</v>
      </c>
      <c r="Q84" t="s">
        <v>14</v>
      </c>
      <c r="R84">
        <f>IF(Table13[[#This Row],[Engagement with Promotions]]="Often Engaged",1,0)</f>
        <v>1</v>
      </c>
      <c r="S84">
        <f>IF(Table13[[#This Row],[Engagement with Promotions]]="Never Engaged",1,0)</f>
        <v>0</v>
      </c>
      <c r="T84">
        <f>IF(Table13[[#This Row],[Engagement with Promotions]]="Rarely Engaged",1,0)</f>
        <v>0</v>
      </c>
      <c r="U84" t="s">
        <v>16</v>
      </c>
    </row>
    <row r="85" spans="1:21" x14ac:dyDescent="0.2">
      <c r="A85">
        <v>84</v>
      </c>
      <c r="B85">
        <v>35</v>
      </c>
      <c r="C85">
        <f>STANDARDIZE(Table13[[#This Row],[Age]],AVERAGE(Table13[Age]),STDEV(Table13[Age]))</f>
        <v>-0.42027559569886735</v>
      </c>
      <c r="D85">
        <f>STANDARDIZE(Table13[[#This Row],[Income]],AVERAGE(Table13[Income]),STDEV(Table13[Income]))</f>
        <v>0.3638082327782397</v>
      </c>
      <c r="E85">
        <f>SQRT((Table13[[#This Row],[Age-Norm]]-$Y$2)^2+(Table13[[#This Row],[Income-Norm]]-$Z$2)^2)</f>
        <v>0.79937618211257522</v>
      </c>
      <c r="F85">
        <f>SQRT((Table13[[#This Row],[Age-Norm]]-$Y$3)^2+(Table13[[#This Row],[Income-Norm]]-$Z$3)^2)</f>
        <v>0.87970587627382824</v>
      </c>
      <c r="G85">
        <f>SQRT((Table13[[#This Row],[Age-Norm]]-$Y$4)^2+(Table13[[#This Row],[Income-Norm]]-$Z$4)^2)</f>
        <v>1.7580723279629851</v>
      </c>
      <c r="H85">
        <f>MIN(Table13[[#This Row],[Cluster1]],Table13[[#This Row],[Cluster2]],Table13[[#This Row],[Cluster3]])</f>
        <v>0.79937618211257522</v>
      </c>
      <c r="I85" t="str">
        <f>IF(Table13[[#This Row],[Minimum Disatance]]=Table13[[#This Row],[Cluster2]],"Cluster 2",IF(Table13[[#This Row],[Minimum Disatance]]=Table13[[#This Row],[Cluster1]],"Cluster 1","Cluster 3"))</f>
        <v>Cluster 1</v>
      </c>
      <c r="J85">
        <f>IF(Table13[[#This Row],[Cluster]]=Table13[[#Headers],[Cluster 1]],Table13[[#This Row],[Income-Norm]],NA())</f>
        <v>0.3638082327782397</v>
      </c>
      <c r="K85" t="e">
        <f>IF(Table13[[#This Row],[Cluster]]=Table13[[#Headers],[Cluster 2]],Table13[[#This Row],[Income-Norm]],NA())</f>
        <v>#N/A</v>
      </c>
      <c r="L85" t="e">
        <f>IF(Table13[[#This Row],[Cluster]]=Table13[[#Headers],[Cluster 3]],Table13[[#This Row],[Income-Norm]],NA())</f>
        <v>#N/A</v>
      </c>
      <c r="M85">
        <v>56472.34</v>
      </c>
      <c r="N85">
        <f>IF(Table13[[#This Row],[Purchasing Behavior]]="Low Spender",1,0)</f>
        <v>1</v>
      </c>
      <c r="O85">
        <f>IF(Table13[[#This Row],[Purchasing Behavior]]="High Spender",1,0)</f>
        <v>0</v>
      </c>
      <c r="P85">
        <f>IF(Table13[[#This Row],[Purchasing Behavior]]="Moderate Spender",1,0)</f>
        <v>0</v>
      </c>
      <c r="Q85" t="s">
        <v>13</v>
      </c>
      <c r="R85">
        <f>IF(Table13[[#This Row],[Engagement with Promotions]]="Often Engaged",1,0)</f>
        <v>0</v>
      </c>
      <c r="S85">
        <f>IF(Table13[[#This Row],[Engagement with Promotions]]="Never Engaged",1,0)</f>
        <v>1</v>
      </c>
      <c r="T85">
        <f>IF(Table13[[#This Row],[Engagement with Promotions]]="Rarely Engaged",1,0)</f>
        <v>0</v>
      </c>
      <c r="U85" t="s">
        <v>17</v>
      </c>
    </row>
    <row r="86" spans="1:21" x14ac:dyDescent="0.2">
      <c r="A86">
        <v>85</v>
      </c>
      <c r="B86">
        <v>64</v>
      </c>
      <c r="C86">
        <f>STANDARDIZE(Table13[[#This Row],[Age]],AVERAGE(Table13[Age]),STDEV(Table13[Age]))</f>
        <v>1.6525122062173143</v>
      </c>
      <c r="D86">
        <f>STANDARDIZE(Table13[[#This Row],[Income]],AVERAGE(Table13[Income]),STDEV(Table13[Income]))</f>
        <v>-1.1679211631724664</v>
      </c>
      <c r="E86">
        <f>SQRT((Table13[[#This Row],[Age-Norm]]-$Y$2)^2+(Table13[[#This Row],[Income-Norm]]-$Z$2)^2)</f>
        <v>2.8625834605653369</v>
      </c>
      <c r="F86">
        <f>SQRT((Table13[[#This Row],[Age-Norm]]-$Y$3)^2+(Table13[[#This Row],[Income-Norm]]-$Z$3)^2)</f>
        <v>2.4475319425517648</v>
      </c>
      <c r="G86">
        <f>SQRT((Table13[[#This Row],[Age-Norm]]-$Y$4)^2+(Table13[[#This Row],[Income-Norm]]-$Z$4)^2)</f>
        <v>0.85546025932404512</v>
      </c>
      <c r="H86">
        <f>MIN(Table13[[#This Row],[Cluster1]],Table13[[#This Row],[Cluster2]],Table13[[#This Row],[Cluster3]])</f>
        <v>0.85546025932404512</v>
      </c>
      <c r="I86" t="str">
        <f>IF(Table13[[#This Row],[Minimum Disatance]]=Table13[[#This Row],[Cluster2]],"Cluster 2",IF(Table13[[#This Row],[Minimum Disatance]]=Table13[[#This Row],[Cluster1]],"Cluster 1","Cluster 3"))</f>
        <v>Cluster 3</v>
      </c>
      <c r="J86" t="e">
        <f>IF(Table13[[#This Row],[Cluster]]=Table13[[#Headers],[Cluster 1]],Table13[[#This Row],[Income-Norm]],NA())</f>
        <v>#N/A</v>
      </c>
      <c r="K86" t="e">
        <f>IF(Table13[[#This Row],[Cluster]]=Table13[[#Headers],[Cluster 2]],Table13[[#This Row],[Income-Norm]],NA())</f>
        <v>#N/A</v>
      </c>
      <c r="L86">
        <f>IF(Table13[[#This Row],[Cluster]]=Table13[[#Headers],[Cluster 3]],Table13[[#This Row],[Income-Norm]],NA())</f>
        <v>-1.1679211631724664</v>
      </c>
      <c r="M86">
        <v>33548.720000000001</v>
      </c>
      <c r="N86">
        <f>IF(Table13[[#This Row],[Purchasing Behavior]]="Low Spender",1,0)</f>
        <v>0</v>
      </c>
      <c r="O86">
        <f>IF(Table13[[#This Row],[Purchasing Behavior]]="High Spender",1,0)</f>
        <v>1</v>
      </c>
      <c r="P86">
        <f>IF(Table13[[#This Row],[Purchasing Behavior]]="Moderate Spender",1,0)</f>
        <v>0</v>
      </c>
      <c r="Q86" t="s">
        <v>14</v>
      </c>
      <c r="R86">
        <f>IF(Table13[[#This Row],[Engagement with Promotions]]="Often Engaged",1,0)</f>
        <v>0</v>
      </c>
      <c r="S86">
        <f>IF(Table13[[#This Row],[Engagement with Promotions]]="Never Engaged",1,0)</f>
        <v>0</v>
      </c>
      <c r="T86">
        <f>IF(Table13[[#This Row],[Engagement with Promotions]]="Rarely Engaged",1,0)</f>
        <v>1</v>
      </c>
      <c r="U86" t="s">
        <v>18</v>
      </c>
    </row>
    <row r="87" spans="1:21" x14ac:dyDescent="0.2">
      <c r="A87">
        <v>86</v>
      </c>
      <c r="B87">
        <v>41</v>
      </c>
      <c r="C87">
        <f>STANDARDIZE(Table13[[#This Row],[Age]],AVERAGE(Table13[Age]),STDEV(Table13[Age]))</f>
        <v>8.5770529734460858E-3</v>
      </c>
      <c r="D87">
        <f>STANDARDIZE(Table13[[#This Row],[Income]],AVERAGE(Table13[Income]),STDEV(Table13[Income]))</f>
        <v>-0.75252455305720034</v>
      </c>
      <c r="E87">
        <f>SQRT((Table13[[#This Row],[Age-Norm]]-$Y$2)^2+(Table13[[#This Row],[Income-Norm]]-$Z$2)^2)</f>
        <v>1.1932586446692812</v>
      </c>
      <c r="F87">
        <f>SQRT((Table13[[#This Row],[Age-Norm]]-$Y$3)^2+(Table13[[#This Row],[Income-Norm]]-$Z$3)^2)</f>
        <v>1.6491887761832895</v>
      </c>
      <c r="G87">
        <f>SQRT((Table13[[#This Row],[Age-Norm]]-$Y$4)^2+(Table13[[#This Row],[Income-Norm]]-$Z$4)^2)</f>
        <v>0.85913645529208527</v>
      </c>
      <c r="H87">
        <f>MIN(Table13[[#This Row],[Cluster1]],Table13[[#This Row],[Cluster2]],Table13[[#This Row],[Cluster3]])</f>
        <v>0.85913645529208527</v>
      </c>
      <c r="I87" t="str">
        <f>IF(Table13[[#This Row],[Minimum Disatance]]=Table13[[#This Row],[Cluster2]],"Cluster 2",IF(Table13[[#This Row],[Minimum Disatance]]=Table13[[#This Row],[Cluster1]],"Cluster 1","Cluster 3"))</f>
        <v>Cluster 3</v>
      </c>
      <c r="J87" t="e">
        <f>IF(Table13[[#This Row],[Cluster]]=Table13[[#Headers],[Cluster 1]],Table13[[#This Row],[Income-Norm]],NA())</f>
        <v>#N/A</v>
      </c>
      <c r="K87" t="e">
        <f>IF(Table13[[#This Row],[Cluster]]=Table13[[#Headers],[Cluster 2]],Table13[[#This Row],[Income-Norm]],NA())</f>
        <v>#N/A</v>
      </c>
      <c r="L87">
        <f>IF(Table13[[#This Row],[Cluster]]=Table13[[#Headers],[Cluster 3]],Table13[[#This Row],[Income-Norm]],NA())</f>
        <v>-0.75252455305720034</v>
      </c>
      <c r="M87">
        <v>39765.480000000003</v>
      </c>
      <c r="N87">
        <f>IF(Table13[[#This Row],[Purchasing Behavior]]="Low Spender",1,0)</f>
        <v>0</v>
      </c>
      <c r="O87">
        <f>IF(Table13[[#This Row],[Purchasing Behavior]]="High Spender",1,0)</f>
        <v>0</v>
      </c>
      <c r="P87">
        <f>IF(Table13[[#This Row],[Purchasing Behavior]]="Moderate Spender",1,0)</f>
        <v>1</v>
      </c>
      <c r="Q87" t="s">
        <v>15</v>
      </c>
      <c r="R87">
        <f>IF(Table13[[#This Row],[Engagement with Promotions]]="Often Engaged",1,0)</f>
        <v>0</v>
      </c>
      <c r="S87">
        <f>IF(Table13[[#This Row],[Engagement with Promotions]]="Never Engaged",1,0)</f>
        <v>1</v>
      </c>
      <c r="T87">
        <f>IF(Table13[[#This Row],[Engagement with Promotions]]="Rarely Engaged",1,0)</f>
        <v>0</v>
      </c>
      <c r="U87" t="s">
        <v>17</v>
      </c>
    </row>
    <row r="88" spans="1:21" x14ac:dyDescent="0.2">
      <c r="A88">
        <v>87</v>
      </c>
      <c r="B88">
        <v>43</v>
      </c>
      <c r="C88">
        <f>STANDARDIZE(Table13[[#This Row],[Age]],AVERAGE(Table13[Age]),STDEV(Table13[Age]))</f>
        <v>0.15152793586421723</v>
      </c>
      <c r="D88">
        <f>STANDARDIZE(Table13[[#This Row],[Income]],AVERAGE(Table13[Income]),STDEV(Table13[Income]))</f>
        <v>0.82087105876311905</v>
      </c>
      <c r="E88">
        <f>SQRT((Table13[[#This Row],[Age-Norm]]-$Y$2)^2+(Table13[[#This Row],[Income-Norm]]-$Z$2)^2)</f>
        <v>1.5311474478809466</v>
      </c>
      <c r="F88">
        <f>SQRT((Table13[[#This Row],[Age-Norm]]-$Y$3)^2+(Table13[[#This Row],[Income-Norm]]-$Z$3)^2)</f>
        <v>0.15529401565932111</v>
      </c>
      <c r="G88">
        <f>SQRT((Table13[[#This Row],[Age-Norm]]-$Y$4)^2+(Table13[[#This Row],[Income-Norm]]-$Z$4)^2)</f>
        <v>1.8045778220593462</v>
      </c>
      <c r="H88">
        <f>MIN(Table13[[#This Row],[Cluster1]],Table13[[#This Row],[Cluster2]],Table13[[#This Row],[Cluster3]])</f>
        <v>0.15529401565932111</v>
      </c>
      <c r="I88" t="str">
        <f>IF(Table13[[#This Row],[Minimum Disatance]]=Table13[[#This Row],[Cluster2]],"Cluster 2",IF(Table13[[#This Row],[Minimum Disatance]]=Table13[[#This Row],[Cluster1]],"Cluster 1","Cluster 3"))</f>
        <v>Cluster 2</v>
      </c>
      <c r="J88" t="e">
        <f>IF(Table13[[#This Row],[Cluster]]=Table13[[#Headers],[Cluster 1]],Table13[[#This Row],[Income-Norm]],NA())</f>
        <v>#N/A</v>
      </c>
      <c r="K88">
        <f>IF(Table13[[#This Row],[Cluster]]=Table13[[#Headers],[Cluster 2]],Table13[[#This Row],[Income-Norm]],NA())</f>
        <v>0.82087105876311905</v>
      </c>
      <c r="L88" t="e">
        <f>IF(Table13[[#This Row],[Cluster]]=Table13[[#Headers],[Cluster 3]],Table13[[#This Row],[Income-Norm]],NA())</f>
        <v>#N/A</v>
      </c>
      <c r="M88">
        <v>63312.67</v>
      </c>
      <c r="N88">
        <f>IF(Table13[[#This Row],[Purchasing Behavior]]="Low Spender",1,0)</f>
        <v>0</v>
      </c>
      <c r="O88">
        <f>IF(Table13[[#This Row],[Purchasing Behavior]]="High Spender",1,0)</f>
        <v>0</v>
      </c>
      <c r="P88">
        <f>IF(Table13[[#This Row],[Purchasing Behavior]]="Moderate Spender",1,0)</f>
        <v>1</v>
      </c>
      <c r="Q88" t="s">
        <v>15</v>
      </c>
      <c r="R88">
        <f>IF(Table13[[#This Row],[Engagement with Promotions]]="Often Engaged",1,0)</f>
        <v>0</v>
      </c>
      <c r="S88">
        <f>IF(Table13[[#This Row],[Engagement with Promotions]]="Never Engaged",1,0)</f>
        <v>1</v>
      </c>
      <c r="T88">
        <f>IF(Table13[[#This Row],[Engagement with Promotions]]="Rarely Engaged",1,0)</f>
        <v>0</v>
      </c>
      <c r="U88" t="s">
        <v>17</v>
      </c>
    </row>
    <row r="89" spans="1:21" x14ac:dyDescent="0.2">
      <c r="A89">
        <v>88</v>
      </c>
      <c r="B89">
        <v>42</v>
      </c>
      <c r="C89">
        <f>STANDARDIZE(Table13[[#This Row],[Age]],AVERAGE(Table13[Age]),STDEV(Table13[Age]))</f>
        <v>8.0052494418831666E-2</v>
      </c>
      <c r="D89">
        <f>STANDARDIZE(Table13[[#This Row],[Income]],AVERAGE(Table13[Income]),STDEV(Table13[Income]))</f>
        <v>0.53819935720735312</v>
      </c>
      <c r="E89">
        <f>SQRT((Table13[[#This Row],[Age-Norm]]-$Y$2)^2+(Table13[[#This Row],[Income-Norm]]-$Z$2)^2)</f>
        <v>1.3068184310242956</v>
      </c>
      <c r="F89">
        <f>SQRT((Table13[[#This Row],[Age-Norm]]-$Y$3)^2+(Table13[[#This Row],[Income-Norm]]-$Z$3)^2)</f>
        <v>0.39808003217168014</v>
      </c>
      <c r="G89">
        <f>SQRT((Table13[[#This Row],[Age-Norm]]-$Y$4)^2+(Table13[[#This Row],[Income-Norm]]-$Z$4)^2)</f>
        <v>1.5829878252273479</v>
      </c>
      <c r="H89">
        <f>MIN(Table13[[#This Row],[Cluster1]],Table13[[#This Row],[Cluster2]],Table13[[#This Row],[Cluster3]])</f>
        <v>0.39808003217168014</v>
      </c>
      <c r="I89" t="str">
        <f>IF(Table13[[#This Row],[Minimum Disatance]]=Table13[[#This Row],[Cluster2]],"Cluster 2",IF(Table13[[#This Row],[Minimum Disatance]]=Table13[[#This Row],[Cluster1]],"Cluster 1","Cluster 3"))</f>
        <v>Cluster 2</v>
      </c>
      <c r="J89" t="e">
        <f>IF(Table13[[#This Row],[Cluster]]=Table13[[#Headers],[Cluster 1]],Table13[[#This Row],[Income-Norm]],NA())</f>
        <v>#N/A</v>
      </c>
      <c r="K89">
        <f>IF(Table13[[#This Row],[Cluster]]=Table13[[#Headers],[Cluster 2]],Table13[[#This Row],[Income-Norm]],NA())</f>
        <v>0.53819935720735312</v>
      </c>
      <c r="L89" t="e">
        <f>IF(Table13[[#This Row],[Cluster]]=Table13[[#Headers],[Cluster 3]],Table13[[#This Row],[Income-Norm]],NA())</f>
        <v>#N/A</v>
      </c>
      <c r="M89">
        <v>59082.25</v>
      </c>
      <c r="N89">
        <f>IF(Table13[[#This Row],[Purchasing Behavior]]="Low Spender",1,0)</f>
        <v>0</v>
      </c>
      <c r="O89">
        <f>IF(Table13[[#This Row],[Purchasing Behavior]]="High Spender",1,0)</f>
        <v>1</v>
      </c>
      <c r="P89">
        <f>IF(Table13[[#This Row],[Purchasing Behavior]]="Moderate Spender",1,0)</f>
        <v>0</v>
      </c>
      <c r="Q89" t="s">
        <v>14</v>
      </c>
      <c r="R89">
        <f>IF(Table13[[#This Row],[Engagement with Promotions]]="Often Engaged",1,0)</f>
        <v>0</v>
      </c>
      <c r="S89">
        <f>IF(Table13[[#This Row],[Engagement with Promotions]]="Never Engaged",1,0)</f>
        <v>0</v>
      </c>
      <c r="T89">
        <f>IF(Table13[[#This Row],[Engagement with Promotions]]="Rarely Engaged",1,0)</f>
        <v>1</v>
      </c>
      <c r="U89" t="s">
        <v>18</v>
      </c>
    </row>
    <row r="90" spans="1:21" x14ac:dyDescent="0.2">
      <c r="A90">
        <v>89</v>
      </c>
      <c r="B90">
        <v>62</v>
      </c>
      <c r="C90">
        <f>STANDARDIZE(Table13[[#This Row],[Age]],AVERAGE(Table13[Age]),STDEV(Table13[Age]))</f>
        <v>1.5095613233265432</v>
      </c>
      <c r="D90">
        <f>STANDARDIZE(Table13[[#This Row],[Income]],AVERAGE(Table13[Income]),STDEV(Table13[Income]))</f>
        <v>-0.79060794343019158</v>
      </c>
      <c r="E90">
        <f>SQRT((Table13[[#This Row],[Age-Norm]]-$Y$2)^2+(Table13[[#This Row],[Income-Norm]]-$Z$2)^2)</f>
        <v>2.6132734616506479</v>
      </c>
      <c r="F90">
        <f>SQRT((Table13[[#This Row],[Age-Norm]]-$Y$3)^2+(Table13[[#This Row],[Income-Norm]]-$Z$3)^2)</f>
        <v>2.0560875915519174</v>
      </c>
      <c r="G90">
        <f>SQRT((Table13[[#This Row],[Age-Norm]]-$Y$4)^2+(Table13[[#This Row],[Income-Norm]]-$Z$4)^2)</f>
        <v>0.64772773031279574</v>
      </c>
      <c r="H90">
        <f>MIN(Table13[[#This Row],[Cluster1]],Table13[[#This Row],[Cluster2]],Table13[[#This Row],[Cluster3]])</f>
        <v>0.64772773031279574</v>
      </c>
      <c r="I90" t="str">
        <f>IF(Table13[[#This Row],[Minimum Disatance]]=Table13[[#This Row],[Cluster2]],"Cluster 2",IF(Table13[[#This Row],[Minimum Disatance]]=Table13[[#This Row],[Cluster1]],"Cluster 1","Cluster 3"))</f>
        <v>Cluster 3</v>
      </c>
      <c r="J90" t="e">
        <f>IF(Table13[[#This Row],[Cluster]]=Table13[[#Headers],[Cluster 1]],Table13[[#This Row],[Income-Norm]],NA())</f>
        <v>#N/A</v>
      </c>
      <c r="K90" t="e">
        <f>IF(Table13[[#This Row],[Cluster]]=Table13[[#Headers],[Cluster 2]],Table13[[#This Row],[Income-Norm]],NA())</f>
        <v>#N/A</v>
      </c>
      <c r="L90">
        <f>IF(Table13[[#This Row],[Cluster]]=Table13[[#Headers],[Cluster 3]],Table13[[#This Row],[Income-Norm]],NA())</f>
        <v>-0.79060794343019158</v>
      </c>
      <c r="M90">
        <v>39195.53</v>
      </c>
      <c r="N90">
        <f>IF(Table13[[#This Row],[Purchasing Behavior]]="Low Spender",1,0)</f>
        <v>1</v>
      </c>
      <c r="O90">
        <f>IF(Table13[[#This Row],[Purchasing Behavior]]="High Spender",1,0)</f>
        <v>0</v>
      </c>
      <c r="P90">
        <f>IF(Table13[[#This Row],[Purchasing Behavior]]="Moderate Spender",1,0)</f>
        <v>0</v>
      </c>
      <c r="Q90" t="s">
        <v>13</v>
      </c>
      <c r="R90">
        <f>IF(Table13[[#This Row],[Engagement with Promotions]]="Often Engaged",1,0)</f>
        <v>0</v>
      </c>
      <c r="S90">
        <f>IF(Table13[[#This Row],[Engagement with Promotions]]="Never Engaged",1,0)</f>
        <v>1</v>
      </c>
      <c r="T90">
        <f>IF(Table13[[#This Row],[Engagement with Promotions]]="Rarely Engaged",1,0)</f>
        <v>0</v>
      </c>
      <c r="U90" t="s">
        <v>17</v>
      </c>
    </row>
    <row r="91" spans="1:21" x14ac:dyDescent="0.2">
      <c r="A91">
        <v>90</v>
      </c>
      <c r="B91">
        <v>58</v>
      </c>
      <c r="C91">
        <f>STANDARDIZE(Table13[[#This Row],[Age]],AVERAGE(Table13[Age]),STDEV(Table13[Age]))</f>
        <v>1.2236595575450009</v>
      </c>
      <c r="D91">
        <f>STANDARDIZE(Table13[[#This Row],[Income]],AVERAGE(Table13[Income]),STDEV(Table13[Income]))</f>
        <v>-0.33921603128153632</v>
      </c>
      <c r="E91">
        <f>SQRT((Table13[[#This Row],[Age-Norm]]-$Y$2)^2+(Table13[[#This Row],[Income-Norm]]-$Z$2)^2)</f>
        <v>2.2569125221269863</v>
      </c>
      <c r="F91">
        <f>SQRT((Table13[[#This Row],[Age-Norm]]-$Y$3)^2+(Table13[[#This Row],[Income-Norm]]-$Z$3)^2)</f>
        <v>1.5233050889422495</v>
      </c>
      <c r="G91">
        <f>SQRT((Table13[[#This Row],[Age-Norm]]-$Y$4)^2+(Table13[[#This Row],[Income-Norm]]-$Z$4)^2)</f>
        <v>0.61465424587547335</v>
      </c>
      <c r="H91">
        <f>MIN(Table13[[#This Row],[Cluster1]],Table13[[#This Row],[Cluster2]],Table13[[#This Row],[Cluster3]])</f>
        <v>0.61465424587547335</v>
      </c>
      <c r="I91" t="str">
        <f>IF(Table13[[#This Row],[Minimum Disatance]]=Table13[[#This Row],[Cluster2]],"Cluster 2",IF(Table13[[#This Row],[Minimum Disatance]]=Table13[[#This Row],[Cluster1]],"Cluster 1","Cluster 3"))</f>
        <v>Cluster 3</v>
      </c>
      <c r="J91" t="e">
        <f>IF(Table13[[#This Row],[Cluster]]=Table13[[#Headers],[Cluster 1]],Table13[[#This Row],[Income-Norm]],NA())</f>
        <v>#N/A</v>
      </c>
      <c r="K91" t="e">
        <f>IF(Table13[[#This Row],[Cluster]]=Table13[[#Headers],[Cluster 2]],Table13[[#This Row],[Income-Norm]],NA())</f>
        <v>#N/A</v>
      </c>
      <c r="L91">
        <f>IF(Table13[[#This Row],[Cluster]]=Table13[[#Headers],[Cluster 3]],Table13[[#This Row],[Income-Norm]],NA())</f>
        <v>-0.33921603128153632</v>
      </c>
      <c r="M91">
        <v>45950.99</v>
      </c>
      <c r="N91">
        <f>IF(Table13[[#This Row],[Purchasing Behavior]]="Low Spender",1,0)</f>
        <v>0</v>
      </c>
      <c r="O91">
        <f>IF(Table13[[#This Row],[Purchasing Behavior]]="High Spender",1,0)</f>
        <v>0</v>
      </c>
      <c r="P91">
        <f>IF(Table13[[#This Row],[Purchasing Behavior]]="Moderate Spender",1,0)</f>
        <v>1</v>
      </c>
      <c r="Q91" t="s">
        <v>15</v>
      </c>
      <c r="R91">
        <f>IF(Table13[[#This Row],[Engagement with Promotions]]="Often Engaged",1,0)</f>
        <v>1</v>
      </c>
      <c r="S91">
        <f>IF(Table13[[#This Row],[Engagement with Promotions]]="Never Engaged",1,0)</f>
        <v>0</v>
      </c>
      <c r="T91">
        <f>IF(Table13[[#This Row],[Engagement with Promotions]]="Rarely Engaged",1,0)</f>
        <v>0</v>
      </c>
      <c r="U91" t="s">
        <v>16</v>
      </c>
    </row>
    <row r="92" spans="1:21" x14ac:dyDescent="0.2">
      <c r="A92">
        <v>91</v>
      </c>
      <c r="B92">
        <v>46</v>
      </c>
      <c r="C92">
        <f>STANDARDIZE(Table13[[#This Row],[Age]],AVERAGE(Table13[Age]),STDEV(Table13[Age]))</f>
        <v>0.36595426020037397</v>
      </c>
      <c r="D92">
        <f>STANDARDIZE(Table13[[#This Row],[Income]],AVERAGE(Table13[Income]),STDEV(Table13[Income]))</f>
        <v>-0.21245537120820721</v>
      </c>
      <c r="E92">
        <f>SQRT((Table13[[#This Row],[Age-Norm]]-$Y$2)^2+(Table13[[#This Row],[Income-Norm]]-$Z$2)^2)</f>
        <v>1.3929798460588263</v>
      </c>
      <c r="F92">
        <f>SQRT((Table13[[#This Row],[Age-Norm]]-$Y$3)^2+(Table13[[#This Row],[Income-Norm]]-$Z$3)^2)</f>
        <v>1.0855296518038007</v>
      </c>
      <c r="G92">
        <f>SQRT((Table13[[#This Row],[Age-Norm]]-$Y$4)^2+(Table13[[#This Row],[Income-Norm]]-$Z$4)^2)</f>
        <v>0.79875920119423338</v>
      </c>
      <c r="H92">
        <f>MIN(Table13[[#This Row],[Cluster1]],Table13[[#This Row],[Cluster2]],Table13[[#This Row],[Cluster3]])</f>
        <v>0.79875920119423338</v>
      </c>
      <c r="I92" t="str">
        <f>IF(Table13[[#This Row],[Minimum Disatance]]=Table13[[#This Row],[Cluster2]],"Cluster 2",IF(Table13[[#This Row],[Minimum Disatance]]=Table13[[#This Row],[Cluster1]],"Cluster 1","Cluster 3"))</f>
        <v>Cluster 3</v>
      </c>
      <c r="J92" t="e">
        <f>IF(Table13[[#This Row],[Cluster]]=Table13[[#Headers],[Cluster 1]],Table13[[#This Row],[Income-Norm]],NA())</f>
        <v>#N/A</v>
      </c>
      <c r="K92" t="e">
        <f>IF(Table13[[#This Row],[Cluster]]=Table13[[#Headers],[Cluster 2]],Table13[[#This Row],[Income-Norm]],NA())</f>
        <v>#N/A</v>
      </c>
      <c r="L92">
        <f>IF(Table13[[#This Row],[Cluster]]=Table13[[#Headers],[Cluster 3]],Table13[[#This Row],[Income-Norm]],NA())</f>
        <v>-0.21245537120820721</v>
      </c>
      <c r="M92">
        <v>47848.07</v>
      </c>
      <c r="N92">
        <f>IF(Table13[[#This Row],[Purchasing Behavior]]="Low Spender",1,0)</f>
        <v>0</v>
      </c>
      <c r="O92">
        <f>IF(Table13[[#This Row],[Purchasing Behavior]]="High Spender",1,0)</f>
        <v>0</v>
      </c>
      <c r="P92">
        <f>IF(Table13[[#This Row],[Purchasing Behavior]]="Moderate Spender",1,0)</f>
        <v>1</v>
      </c>
      <c r="Q92" t="s">
        <v>15</v>
      </c>
      <c r="R92">
        <f>IF(Table13[[#This Row],[Engagement with Promotions]]="Often Engaged",1,0)</f>
        <v>1</v>
      </c>
      <c r="S92">
        <f>IF(Table13[[#This Row],[Engagement with Promotions]]="Never Engaged",1,0)</f>
        <v>0</v>
      </c>
      <c r="T92">
        <f>IF(Table13[[#This Row],[Engagement with Promotions]]="Rarely Engaged",1,0)</f>
        <v>0</v>
      </c>
      <c r="U92" t="s">
        <v>16</v>
      </c>
    </row>
    <row r="93" spans="1:21" x14ac:dyDescent="0.2">
      <c r="A93">
        <v>92</v>
      </c>
      <c r="B93">
        <v>32</v>
      </c>
      <c r="C93">
        <f>STANDARDIZE(Table13[[#This Row],[Age]],AVERAGE(Table13[Age]),STDEV(Table13[Age]))</f>
        <v>-0.63470192003502413</v>
      </c>
      <c r="D93">
        <f>STANDARDIZE(Table13[[#This Row],[Income]],AVERAGE(Table13[Income]),STDEV(Table13[Income]))</f>
        <v>0.54974631867828305</v>
      </c>
      <c r="E93">
        <f>SQRT((Table13[[#This Row],[Age-Norm]]-$Y$2)^2+(Table13[[#This Row],[Income-Norm]]-$Z$2)^2)</f>
        <v>0.80858392386872657</v>
      </c>
      <c r="F93">
        <f>SQRT((Table13[[#This Row],[Age-Norm]]-$Y$3)^2+(Table13[[#This Row],[Income-Norm]]-$Z$3)^2)</f>
        <v>0.98695779884657153</v>
      </c>
      <c r="G93">
        <f>SQRT((Table13[[#This Row],[Age-Norm]]-$Y$4)^2+(Table13[[#This Row],[Income-Norm]]-$Z$4)^2)</f>
        <v>2.0417141434780945</v>
      </c>
      <c r="H93">
        <f>MIN(Table13[[#This Row],[Cluster1]],Table13[[#This Row],[Cluster2]],Table13[[#This Row],[Cluster3]])</f>
        <v>0.80858392386872657</v>
      </c>
      <c r="I93" t="str">
        <f>IF(Table13[[#This Row],[Minimum Disatance]]=Table13[[#This Row],[Cluster2]],"Cluster 2",IF(Table13[[#This Row],[Minimum Disatance]]=Table13[[#This Row],[Cluster1]],"Cluster 1","Cluster 3"))</f>
        <v>Cluster 1</v>
      </c>
      <c r="J93">
        <f>IF(Table13[[#This Row],[Cluster]]=Table13[[#Headers],[Cluster 1]],Table13[[#This Row],[Income-Norm]],NA())</f>
        <v>0.54974631867828305</v>
      </c>
      <c r="K93" t="e">
        <f>IF(Table13[[#This Row],[Cluster]]=Table13[[#Headers],[Cluster 2]],Table13[[#This Row],[Income-Norm]],NA())</f>
        <v>#N/A</v>
      </c>
      <c r="L93" t="e">
        <f>IF(Table13[[#This Row],[Cluster]]=Table13[[#Headers],[Cluster 3]],Table13[[#This Row],[Income-Norm]],NA())</f>
        <v>#N/A</v>
      </c>
      <c r="M93">
        <v>59255.06</v>
      </c>
      <c r="N93">
        <f>IF(Table13[[#This Row],[Purchasing Behavior]]="Low Spender",1,0)</f>
        <v>0</v>
      </c>
      <c r="O93">
        <f>IF(Table13[[#This Row],[Purchasing Behavior]]="High Spender",1,0)</f>
        <v>0</v>
      </c>
      <c r="P93">
        <f>IF(Table13[[#This Row],[Purchasing Behavior]]="Moderate Spender",1,0)</f>
        <v>1</v>
      </c>
      <c r="Q93" t="s">
        <v>15</v>
      </c>
      <c r="R93">
        <f>IF(Table13[[#This Row],[Engagement with Promotions]]="Often Engaged",1,0)</f>
        <v>0</v>
      </c>
      <c r="S93">
        <f>IF(Table13[[#This Row],[Engagement with Promotions]]="Never Engaged",1,0)</f>
        <v>1</v>
      </c>
      <c r="T93">
        <f>IF(Table13[[#This Row],[Engagement with Promotions]]="Rarely Engaged",1,0)</f>
        <v>0</v>
      </c>
      <c r="U93" t="s">
        <v>17</v>
      </c>
    </row>
    <row r="94" spans="1:21" x14ac:dyDescent="0.2">
      <c r="A94">
        <v>93</v>
      </c>
      <c r="B94">
        <v>62</v>
      </c>
      <c r="C94">
        <f>STANDARDIZE(Table13[[#This Row],[Age]],AVERAGE(Table13[Age]),STDEV(Table13[Age]))</f>
        <v>1.5095613233265432</v>
      </c>
      <c r="D94">
        <f>STANDARDIZE(Table13[[#This Row],[Income]],AVERAGE(Table13[Income]),STDEV(Table13[Income]))</f>
        <v>1.1831253194943212</v>
      </c>
      <c r="E94">
        <f>SQRT((Table13[[#This Row],[Age-Norm]]-$Y$2)^2+(Table13[[#This Row],[Income-Norm]]-$Z$2)^2)</f>
        <v>2.8682974179569709</v>
      </c>
      <c r="F94">
        <f>SQRT((Table13[[#This Row],[Age-Norm]]-$Y$3)^2+(Table13[[#This Row],[Income-Norm]]-$Z$3)^2)</f>
        <v>1.2506263764711145</v>
      </c>
      <c r="G94">
        <f>SQRT((Table13[[#This Row],[Age-Norm]]-$Y$4)^2+(Table13[[#This Row],[Income-Norm]]-$Z$4)^2)</f>
        <v>2.1212106356333331</v>
      </c>
      <c r="H94">
        <f>MIN(Table13[[#This Row],[Cluster1]],Table13[[#This Row],[Cluster2]],Table13[[#This Row],[Cluster3]])</f>
        <v>1.2506263764711145</v>
      </c>
      <c r="I94" t="str">
        <f>IF(Table13[[#This Row],[Minimum Disatance]]=Table13[[#This Row],[Cluster2]],"Cluster 2",IF(Table13[[#This Row],[Minimum Disatance]]=Table13[[#This Row],[Cluster1]],"Cluster 1","Cluster 3"))</f>
        <v>Cluster 2</v>
      </c>
      <c r="J94" t="e">
        <f>IF(Table13[[#This Row],[Cluster]]=Table13[[#Headers],[Cluster 1]],Table13[[#This Row],[Income-Norm]],NA())</f>
        <v>#N/A</v>
      </c>
      <c r="K94">
        <f>IF(Table13[[#This Row],[Cluster]]=Table13[[#Headers],[Cluster 2]],Table13[[#This Row],[Income-Norm]],NA())</f>
        <v>1.1831253194943212</v>
      </c>
      <c r="L94" t="e">
        <f>IF(Table13[[#This Row],[Cluster]]=Table13[[#Headers],[Cluster 3]],Table13[[#This Row],[Income-Norm]],NA())</f>
        <v>#N/A</v>
      </c>
      <c r="M94">
        <v>68734.11</v>
      </c>
      <c r="N94">
        <f>IF(Table13[[#This Row],[Purchasing Behavior]]="Low Spender",1,0)</f>
        <v>0</v>
      </c>
      <c r="O94">
        <f>IF(Table13[[#This Row],[Purchasing Behavior]]="High Spender",1,0)</f>
        <v>1</v>
      </c>
      <c r="P94">
        <f>IF(Table13[[#This Row],[Purchasing Behavior]]="Moderate Spender",1,0)</f>
        <v>0</v>
      </c>
      <c r="Q94" t="s">
        <v>14</v>
      </c>
      <c r="R94">
        <f>IF(Table13[[#This Row],[Engagement with Promotions]]="Often Engaged",1,0)</f>
        <v>1</v>
      </c>
      <c r="S94">
        <f>IF(Table13[[#This Row],[Engagement with Promotions]]="Never Engaged",1,0)</f>
        <v>0</v>
      </c>
      <c r="T94">
        <f>IF(Table13[[#This Row],[Engagement with Promotions]]="Rarely Engaged",1,0)</f>
        <v>0</v>
      </c>
      <c r="U94" t="s">
        <v>16</v>
      </c>
    </row>
    <row r="95" spans="1:21" x14ac:dyDescent="0.2">
      <c r="A95">
        <v>94</v>
      </c>
      <c r="B95">
        <v>18</v>
      </c>
      <c r="C95">
        <f>STANDARDIZE(Table13[[#This Row],[Age]],AVERAGE(Table13[Age]),STDEV(Table13[Age]))</f>
        <v>-1.6353581002704223</v>
      </c>
      <c r="D95">
        <f>STANDARDIZE(Table13[[#This Row],[Income]],AVERAGE(Table13[Income]),STDEV(Table13[Income]))</f>
        <v>-2.8667615384997142E-3</v>
      </c>
      <c r="E95">
        <f>SQRT((Table13[[#This Row],[Age-Norm]]-$Y$2)^2+(Table13[[#This Row],[Income-Norm]]-$Z$2)^2)</f>
        <v>0.62880735446751967</v>
      </c>
      <c r="F95">
        <f>SQRT((Table13[[#This Row],[Age-Norm]]-$Y$3)^2+(Table13[[#This Row],[Income-Norm]]-$Z$3)^2)</f>
        <v>2.1221390004870995</v>
      </c>
      <c r="G95">
        <f>SQRT((Table13[[#This Row],[Age-Norm]]-$Y$4)^2+(Table13[[#This Row],[Income-Norm]]-$Z$4)^2)</f>
        <v>2.6345184140166431</v>
      </c>
      <c r="H95">
        <f>MIN(Table13[[#This Row],[Cluster1]],Table13[[#This Row],[Cluster2]],Table13[[#This Row],[Cluster3]])</f>
        <v>0.62880735446751967</v>
      </c>
      <c r="I95" t="str">
        <f>IF(Table13[[#This Row],[Minimum Disatance]]=Table13[[#This Row],[Cluster2]],"Cluster 2",IF(Table13[[#This Row],[Minimum Disatance]]=Table13[[#This Row],[Cluster1]],"Cluster 1","Cluster 3"))</f>
        <v>Cluster 1</v>
      </c>
      <c r="J95">
        <f>IF(Table13[[#This Row],[Cluster]]=Table13[[#Headers],[Cluster 1]],Table13[[#This Row],[Income-Norm]],NA())</f>
        <v>-2.8667615384997142E-3</v>
      </c>
      <c r="K95" t="e">
        <f>IF(Table13[[#This Row],[Cluster]]=Table13[[#Headers],[Cluster 2]],Table13[[#This Row],[Income-Norm]],NA())</f>
        <v>#N/A</v>
      </c>
      <c r="L95" t="e">
        <f>IF(Table13[[#This Row],[Cluster]]=Table13[[#Headers],[Cluster 3]],Table13[[#This Row],[Income-Norm]],NA())</f>
        <v>#N/A</v>
      </c>
      <c r="M95">
        <v>50984.74</v>
      </c>
      <c r="N95">
        <f>IF(Table13[[#This Row],[Purchasing Behavior]]="Low Spender",1,0)</f>
        <v>0</v>
      </c>
      <c r="O95">
        <f>IF(Table13[[#This Row],[Purchasing Behavior]]="High Spender",1,0)</f>
        <v>0</v>
      </c>
      <c r="P95">
        <f>IF(Table13[[#This Row],[Purchasing Behavior]]="Moderate Spender",1,0)</f>
        <v>1</v>
      </c>
      <c r="Q95" t="s">
        <v>15</v>
      </c>
      <c r="R95">
        <f>IF(Table13[[#This Row],[Engagement with Promotions]]="Often Engaged",1,0)</f>
        <v>0</v>
      </c>
      <c r="S95">
        <f>IF(Table13[[#This Row],[Engagement with Promotions]]="Never Engaged",1,0)</f>
        <v>1</v>
      </c>
      <c r="T95">
        <f>IF(Table13[[#This Row],[Engagement with Promotions]]="Rarely Engaged",1,0)</f>
        <v>0</v>
      </c>
      <c r="U95" t="s">
        <v>17</v>
      </c>
    </row>
    <row r="96" spans="1:21" x14ac:dyDescent="0.2">
      <c r="A96">
        <v>95</v>
      </c>
      <c r="B96">
        <v>42</v>
      </c>
      <c r="C96">
        <f>STANDARDIZE(Table13[[#This Row],[Age]],AVERAGE(Table13[Age]),STDEV(Table13[Age]))</f>
        <v>8.0052494418831666E-2</v>
      </c>
      <c r="D96">
        <f>STANDARDIZE(Table13[[#This Row],[Income]],AVERAGE(Table13[Income]),STDEV(Table13[Income]))</f>
        <v>1.1032100025610863</v>
      </c>
      <c r="E96">
        <f>SQRT((Table13[[#This Row],[Age-Norm]]-$Y$2)^2+(Table13[[#This Row],[Income-Norm]]-$Z$2)^2)</f>
        <v>1.677376098155247</v>
      </c>
      <c r="F96">
        <f>SQRT((Table13[[#This Row],[Age-Norm]]-$Y$3)^2+(Table13[[#This Row],[Income-Norm]]-$Z$3)^2)</f>
        <v>0.31883910695114004</v>
      </c>
      <c r="G96">
        <f>SQRT((Table13[[#This Row],[Age-Norm]]-$Y$4)^2+(Table13[[#This Row],[Income-Norm]]-$Z$4)^2)</f>
        <v>2.0927120996794315</v>
      </c>
      <c r="H96">
        <f>MIN(Table13[[#This Row],[Cluster1]],Table13[[#This Row],[Cluster2]],Table13[[#This Row],[Cluster3]])</f>
        <v>0.31883910695114004</v>
      </c>
      <c r="I96" t="str">
        <f>IF(Table13[[#This Row],[Minimum Disatance]]=Table13[[#This Row],[Cluster2]],"Cluster 2",IF(Table13[[#This Row],[Minimum Disatance]]=Table13[[#This Row],[Cluster1]],"Cluster 1","Cluster 3"))</f>
        <v>Cluster 2</v>
      </c>
      <c r="J96" t="e">
        <f>IF(Table13[[#This Row],[Cluster]]=Table13[[#Headers],[Cluster 1]],Table13[[#This Row],[Income-Norm]],NA())</f>
        <v>#N/A</v>
      </c>
      <c r="K96">
        <f>IF(Table13[[#This Row],[Cluster]]=Table13[[#Headers],[Cluster 2]],Table13[[#This Row],[Income-Norm]],NA())</f>
        <v>1.1032100025610863</v>
      </c>
      <c r="L96" t="e">
        <f>IF(Table13[[#This Row],[Cluster]]=Table13[[#Headers],[Cluster 3]],Table13[[#This Row],[Income-Norm]],NA())</f>
        <v>#N/A</v>
      </c>
      <c r="M96">
        <v>67538.11</v>
      </c>
      <c r="N96">
        <f>IF(Table13[[#This Row],[Purchasing Behavior]]="Low Spender",1,0)</f>
        <v>1</v>
      </c>
      <c r="O96">
        <f>IF(Table13[[#This Row],[Purchasing Behavior]]="High Spender",1,0)</f>
        <v>0</v>
      </c>
      <c r="P96">
        <f>IF(Table13[[#This Row],[Purchasing Behavior]]="Moderate Spender",1,0)</f>
        <v>0</v>
      </c>
      <c r="Q96" t="s">
        <v>13</v>
      </c>
      <c r="R96">
        <f>IF(Table13[[#This Row],[Engagement with Promotions]]="Often Engaged",1,0)</f>
        <v>1</v>
      </c>
      <c r="S96">
        <f>IF(Table13[[#This Row],[Engagement with Promotions]]="Never Engaged",1,0)</f>
        <v>0</v>
      </c>
      <c r="T96">
        <f>IF(Table13[[#This Row],[Engagement with Promotions]]="Rarely Engaged",1,0)</f>
        <v>0</v>
      </c>
      <c r="U96" t="s">
        <v>16</v>
      </c>
    </row>
    <row r="97" spans="1:21" x14ac:dyDescent="0.2">
      <c r="A97">
        <v>96</v>
      </c>
      <c r="B97">
        <v>24</v>
      </c>
      <c r="C97">
        <f>STANDARDIZE(Table13[[#This Row],[Age]],AVERAGE(Table13[Age]),STDEV(Table13[Age]))</f>
        <v>-1.2065054515981086</v>
      </c>
      <c r="D97">
        <f>STANDARDIZE(Table13[[#This Row],[Income]],AVERAGE(Table13[Income]),STDEV(Table13[Income]))</f>
        <v>0.80664399414654353</v>
      </c>
      <c r="E97">
        <f>SQRT((Table13[[#This Row],[Age-Norm]]-$Y$2)^2+(Table13[[#This Row],[Income-Norm]]-$Z$2)^2)</f>
        <v>0.98127240352089184</v>
      </c>
      <c r="F97">
        <f>SQRT((Table13[[#This Row],[Age-Norm]]-$Y$3)^2+(Table13[[#This Row],[Income-Norm]]-$Z$3)^2)</f>
        <v>1.5063961150142156</v>
      </c>
      <c r="G97">
        <f>SQRT((Table13[[#This Row],[Age-Norm]]-$Y$4)^2+(Table13[[#This Row],[Income-Norm]]-$Z$4)^2)</f>
        <v>2.6434055270433747</v>
      </c>
      <c r="H97">
        <f>MIN(Table13[[#This Row],[Cluster1]],Table13[[#This Row],[Cluster2]],Table13[[#This Row],[Cluster3]])</f>
        <v>0.98127240352089184</v>
      </c>
      <c r="I97" t="str">
        <f>IF(Table13[[#This Row],[Minimum Disatance]]=Table13[[#This Row],[Cluster2]],"Cluster 2",IF(Table13[[#This Row],[Minimum Disatance]]=Table13[[#This Row],[Cluster1]],"Cluster 1","Cluster 3"))</f>
        <v>Cluster 1</v>
      </c>
      <c r="J97">
        <f>IF(Table13[[#This Row],[Cluster]]=Table13[[#Headers],[Cluster 1]],Table13[[#This Row],[Income-Norm]],NA())</f>
        <v>0.80664399414654353</v>
      </c>
      <c r="K97" t="e">
        <f>IF(Table13[[#This Row],[Cluster]]=Table13[[#Headers],[Cluster 2]],Table13[[#This Row],[Income-Norm]],NA())</f>
        <v>#N/A</v>
      </c>
      <c r="L97" t="e">
        <f>IF(Table13[[#This Row],[Cluster]]=Table13[[#Headers],[Cluster 3]],Table13[[#This Row],[Income-Norm]],NA())</f>
        <v>#N/A</v>
      </c>
      <c r="M97">
        <v>63099.75</v>
      </c>
      <c r="N97">
        <f>IF(Table13[[#This Row],[Purchasing Behavior]]="Low Spender",1,0)</f>
        <v>0</v>
      </c>
      <c r="O97">
        <f>IF(Table13[[#This Row],[Purchasing Behavior]]="High Spender",1,0)</f>
        <v>0</v>
      </c>
      <c r="P97">
        <f>IF(Table13[[#This Row],[Purchasing Behavior]]="Moderate Spender",1,0)</f>
        <v>1</v>
      </c>
      <c r="Q97" t="s">
        <v>15</v>
      </c>
      <c r="R97">
        <f>IF(Table13[[#This Row],[Engagement with Promotions]]="Often Engaged",1,0)</f>
        <v>1</v>
      </c>
      <c r="S97">
        <f>IF(Table13[[#This Row],[Engagement with Promotions]]="Never Engaged",1,0)</f>
        <v>0</v>
      </c>
      <c r="T97">
        <f>IF(Table13[[#This Row],[Engagement with Promotions]]="Rarely Engaged",1,0)</f>
        <v>0</v>
      </c>
      <c r="U97" t="s">
        <v>16</v>
      </c>
    </row>
    <row r="98" spans="1:21" x14ac:dyDescent="0.2">
      <c r="A98">
        <v>97</v>
      </c>
      <c r="B98">
        <v>26</v>
      </c>
      <c r="C98">
        <f>STANDARDIZE(Table13[[#This Row],[Age]],AVERAGE(Table13[Age]),STDEV(Table13[Age]))</f>
        <v>-1.0635545687073376</v>
      </c>
      <c r="D98">
        <f>STANDARDIZE(Table13[[#This Row],[Income]],AVERAGE(Table13[Income]),STDEV(Table13[Income]))</f>
        <v>0.13745344307100116</v>
      </c>
      <c r="E98">
        <f>SQRT((Table13[[#This Row],[Age-Norm]]-$Y$2)^2+(Table13[[#This Row],[Income-Norm]]-$Z$2)^2)</f>
        <v>0.2977124479182815</v>
      </c>
      <c r="F98">
        <f>SQRT((Table13[[#This Row],[Age-Norm]]-$Y$3)^2+(Table13[[#This Row],[Income-Norm]]-$Z$3)^2)</f>
        <v>1.5470276508143381</v>
      </c>
      <c r="G98">
        <f>SQRT((Table13[[#This Row],[Age-Norm]]-$Y$4)^2+(Table13[[#This Row],[Income-Norm]]-$Z$4)^2)</f>
        <v>2.1595789152888711</v>
      </c>
      <c r="H98">
        <f>MIN(Table13[[#This Row],[Cluster1]],Table13[[#This Row],[Cluster2]],Table13[[#This Row],[Cluster3]])</f>
        <v>0.2977124479182815</v>
      </c>
      <c r="I98" t="str">
        <f>IF(Table13[[#This Row],[Minimum Disatance]]=Table13[[#This Row],[Cluster2]],"Cluster 2",IF(Table13[[#This Row],[Minimum Disatance]]=Table13[[#This Row],[Cluster1]],"Cluster 1","Cluster 3"))</f>
        <v>Cluster 1</v>
      </c>
      <c r="J98">
        <f>IF(Table13[[#This Row],[Cluster]]=Table13[[#Headers],[Cluster 1]],Table13[[#This Row],[Income-Norm]],NA())</f>
        <v>0.13745344307100116</v>
      </c>
      <c r="K98" t="e">
        <f>IF(Table13[[#This Row],[Cluster]]=Table13[[#Headers],[Cluster 2]],Table13[[#This Row],[Income-Norm]],NA())</f>
        <v>#N/A</v>
      </c>
      <c r="L98" t="e">
        <f>IF(Table13[[#This Row],[Cluster]]=Table13[[#Headers],[Cluster 3]],Table13[[#This Row],[Income-Norm]],NA())</f>
        <v>#N/A</v>
      </c>
      <c r="M98">
        <v>53084.75</v>
      </c>
      <c r="N98">
        <f>IF(Table13[[#This Row],[Purchasing Behavior]]="Low Spender",1,0)</f>
        <v>0</v>
      </c>
      <c r="O98">
        <f>IF(Table13[[#This Row],[Purchasing Behavior]]="High Spender",1,0)</f>
        <v>0</v>
      </c>
      <c r="P98">
        <f>IF(Table13[[#This Row],[Purchasing Behavior]]="Moderate Spender",1,0)</f>
        <v>1</v>
      </c>
      <c r="Q98" t="s">
        <v>15</v>
      </c>
      <c r="R98">
        <f>IF(Table13[[#This Row],[Engagement with Promotions]]="Often Engaged",1,0)</f>
        <v>0</v>
      </c>
      <c r="S98">
        <f>IF(Table13[[#This Row],[Engagement with Promotions]]="Never Engaged",1,0)</f>
        <v>1</v>
      </c>
      <c r="T98">
        <f>IF(Table13[[#This Row],[Engagement with Promotions]]="Rarely Engaged",1,0)</f>
        <v>0</v>
      </c>
      <c r="U98" t="s">
        <v>17</v>
      </c>
    </row>
    <row r="99" spans="1:21" x14ac:dyDescent="0.2">
      <c r="A99">
        <v>98</v>
      </c>
      <c r="B99">
        <v>41</v>
      </c>
      <c r="C99">
        <f>STANDARDIZE(Table13[[#This Row],[Age]],AVERAGE(Table13[Age]),STDEV(Table13[Age]))</f>
        <v>8.5770529734460858E-3</v>
      </c>
      <c r="D99">
        <f>STANDARDIZE(Table13[[#This Row],[Income]],AVERAGE(Table13[Income]),STDEV(Table13[Income]))</f>
        <v>-1.5154438771442451</v>
      </c>
      <c r="E99">
        <f>SQRT((Table13[[#This Row],[Age-Norm]]-$Y$2)^2+(Table13[[#This Row],[Income-Norm]]-$Z$2)^2)</f>
        <v>1.7068248201373573</v>
      </c>
      <c r="F99">
        <f>SQRT((Table13[[#This Row],[Age-Norm]]-$Y$3)^2+(Table13[[#This Row],[Income-Norm]]-$Z$3)^2)</f>
        <v>2.4039699798244301</v>
      </c>
      <c r="G99">
        <f>SQRT((Table13[[#This Row],[Age-Norm]]-$Y$4)^2+(Table13[[#This Row],[Income-Norm]]-$Z$4)^2)</f>
        <v>1.0912333787409283</v>
      </c>
      <c r="H99">
        <f>MIN(Table13[[#This Row],[Cluster1]],Table13[[#This Row],[Cluster2]],Table13[[#This Row],[Cluster3]])</f>
        <v>1.0912333787409283</v>
      </c>
      <c r="I99" t="str">
        <f>IF(Table13[[#This Row],[Minimum Disatance]]=Table13[[#This Row],[Cluster2]],"Cluster 2",IF(Table13[[#This Row],[Minimum Disatance]]=Table13[[#This Row],[Cluster1]],"Cluster 1","Cluster 3"))</f>
        <v>Cluster 3</v>
      </c>
      <c r="J99" t="e">
        <f>IF(Table13[[#This Row],[Cluster]]=Table13[[#Headers],[Cluster 1]],Table13[[#This Row],[Income-Norm]],NA())</f>
        <v>#N/A</v>
      </c>
      <c r="K99" t="e">
        <f>IF(Table13[[#This Row],[Cluster]]=Table13[[#Headers],[Cluster 2]],Table13[[#This Row],[Income-Norm]],NA())</f>
        <v>#N/A</v>
      </c>
      <c r="L99">
        <f>IF(Table13[[#This Row],[Cluster]]=Table13[[#Headers],[Cluster 3]],Table13[[#This Row],[Income-Norm]],NA())</f>
        <v>-1.5154438771442451</v>
      </c>
      <c r="M99">
        <v>28347.75</v>
      </c>
      <c r="N99">
        <f>IF(Table13[[#This Row],[Purchasing Behavior]]="Low Spender",1,0)</f>
        <v>1</v>
      </c>
      <c r="O99">
        <f>IF(Table13[[#This Row],[Purchasing Behavior]]="High Spender",1,0)</f>
        <v>0</v>
      </c>
      <c r="P99">
        <f>IF(Table13[[#This Row],[Purchasing Behavior]]="Moderate Spender",1,0)</f>
        <v>0</v>
      </c>
      <c r="Q99" t="s">
        <v>13</v>
      </c>
      <c r="R99">
        <f>IF(Table13[[#This Row],[Engagement with Promotions]]="Often Engaged",1,0)</f>
        <v>1</v>
      </c>
      <c r="S99">
        <f>IF(Table13[[#This Row],[Engagement with Promotions]]="Never Engaged",1,0)</f>
        <v>0</v>
      </c>
      <c r="T99">
        <f>IF(Table13[[#This Row],[Engagement with Promotions]]="Rarely Engaged",1,0)</f>
        <v>0</v>
      </c>
      <c r="U99" t="s">
        <v>16</v>
      </c>
    </row>
    <row r="100" spans="1:21" x14ac:dyDescent="0.2">
      <c r="A100">
        <v>99</v>
      </c>
      <c r="B100">
        <v>18</v>
      </c>
      <c r="C100">
        <f>STANDARDIZE(Table13[[#This Row],[Age]],AVERAGE(Table13[Age]),STDEV(Table13[Age]))</f>
        <v>-1.6353581002704223</v>
      </c>
      <c r="D100">
        <f>STANDARDIZE(Table13[[#This Row],[Income]],AVERAGE(Table13[Income]),STDEV(Table13[Income]))</f>
        <v>-1.0987222496922018</v>
      </c>
      <c r="E100">
        <f>SQRT((Table13[[#This Row],[Age-Norm]]-$Y$2)^2+(Table13[[#This Row],[Income-Norm]]-$Z$2)^2)</f>
        <v>1.1209657085235927</v>
      </c>
      <c r="F100">
        <f>SQRT((Table13[[#This Row],[Age-Norm]]-$Y$3)^2+(Table13[[#This Row],[Income-Norm]]-$Z$3)^2)</f>
        <v>2.7603599777598498</v>
      </c>
      <c r="G100">
        <f>SQRT((Table13[[#This Row],[Age-Norm]]-$Y$4)^2+(Table13[[#This Row],[Income-Norm]]-$Z$4)^2)</f>
        <v>2.5125136892034114</v>
      </c>
      <c r="H100">
        <f>MIN(Table13[[#This Row],[Cluster1]],Table13[[#This Row],[Cluster2]],Table13[[#This Row],[Cluster3]])</f>
        <v>1.1209657085235927</v>
      </c>
      <c r="I100" t="str">
        <f>IF(Table13[[#This Row],[Minimum Disatance]]=Table13[[#This Row],[Cluster2]],"Cluster 2",IF(Table13[[#This Row],[Minimum Disatance]]=Table13[[#This Row],[Cluster1]],"Cluster 1","Cluster 3"))</f>
        <v>Cluster 1</v>
      </c>
      <c r="J100">
        <f>IF(Table13[[#This Row],[Cluster]]=Table13[[#Headers],[Cluster 1]],Table13[[#This Row],[Income-Norm]],NA())</f>
        <v>-1.0987222496922018</v>
      </c>
      <c r="K100" t="e">
        <f>IF(Table13[[#This Row],[Cluster]]=Table13[[#Headers],[Cluster 2]],Table13[[#This Row],[Income-Norm]],NA())</f>
        <v>#N/A</v>
      </c>
      <c r="L100" t="e">
        <f>IF(Table13[[#This Row],[Cluster]]=Table13[[#Headers],[Cluster 3]],Table13[[#This Row],[Income-Norm]],NA())</f>
        <v>#N/A</v>
      </c>
      <c r="M100">
        <v>34584.339999999997</v>
      </c>
      <c r="N100">
        <f>IF(Table13[[#This Row],[Purchasing Behavior]]="Low Spender",1,0)</f>
        <v>0</v>
      </c>
      <c r="O100">
        <f>IF(Table13[[#This Row],[Purchasing Behavior]]="High Spender",1,0)</f>
        <v>0</v>
      </c>
      <c r="P100">
        <f>IF(Table13[[#This Row],[Purchasing Behavior]]="Moderate Spender",1,0)</f>
        <v>1</v>
      </c>
      <c r="Q100" t="s">
        <v>15</v>
      </c>
      <c r="R100">
        <f>IF(Table13[[#This Row],[Engagement with Promotions]]="Often Engaged",1,0)</f>
        <v>0</v>
      </c>
      <c r="S100">
        <f>IF(Table13[[#This Row],[Engagement with Promotions]]="Never Engaged",1,0)</f>
        <v>1</v>
      </c>
      <c r="T100">
        <f>IF(Table13[[#This Row],[Engagement with Promotions]]="Rarely Engaged",1,0)</f>
        <v>0</v>
      </c>
      <c r="U100" t="s">
        <v>17</v>
      </c>
    </row>
    <row r="101" spans="1:21" x14ac:dyDescent="0.2">
      <c r="A101">
        <v>100</v>
      </c>
      <c r="B101">
        <v>61</v>
      </c>
      <c r="C101">
        <f>STANDARDIZE(Table13[[#This Row],[Age]],AVERAGE(Table13[Age]),STDEV(Table13[Age]))</f>
        <v>1.4380858818811577</v>
      </c>
      <c r="D101">
        <f>STANDARDIZE(Table13[[#This Row],[Income]],AVERAGE(Table13[Income]),STDEV(Table13[Income]))</f>
        <v>0.6742665434867533</v>
      </c>
      <c r="E101">
        <f>SQRT((Table13[[#This Row],[Age-Norm]]-$Y$2)^2+(Table13[[#This Row],[Income-Norm]]-$Z$2)^2)</f>
        <v>2.6007617774047982</v>
      </c>
      <c r="F101">
        <f>SQRT((Table13[[#This Row],[Age-Norm]]-$Y$3)^2+(Table13[[#This Row],[Income-Norm]]-$Z$3)^2)</f>
        <v>1.1564229487332938</v>
      </c>
      <c r="G101">
        <f>SQRT((Table13[[#This Row],[Age-Norm]]-$Y$4)^2+(Table13[[#This Row],[Income-Norm]]-$Z$4)^2)</f>
        <v>1.6170944283995334</v>
      </c>
      <c r="H101">
        <f>MIN(Table13[[#This Row],[Cluster1]],Table13[[#This Row],[Cluster2]],Table13[[#This Row],[Cluster3]])</f>
        <v>1.1564229487332938</v>
      </c>
      <c r="I101" t="str">
        <f>IF(Table13[[#This Row],[Minimum Disatance]]=Table13[[#This Row],[Cluster2]],"Cluster 2",IF(Table13[[#This Row],[Minimum Disatance]]=Table13[[#This Row],[Cluster1]],"Cluster 1","Cluster 3"))</f>
        <v>Cluster 2</v>
      </c>
      <c r="J101" t="e">
        <f>IF(Table13[[#This Row],[Cluster]]=Table13[[#Headers],[Cluster 1]],Table13[[#This Row],[Income-Norm]],NA())</f>
        <v>#N/A</v>
      </c>
      <c r="K101">
        <f>IF(Table13[[#This Row],[Cluster]]=Table13[[#Headers],[Cluster 2]],Table13[[#This Row],[Income-Norm]],NA())</f>
        <v>0.6742665434867533</v>
      </c>
      <c r="L101" t="e">
        <f>IF(Table13[[#This Row],[Cluster]]=Table13[[#Headers],[Cluster 3]],Table13[[#This Row],[Income-Norm]],NA())</f>
        <v>#N/A</v>
      </c>
      <c r="M101">
        <v>61118.61</v>
      </c>
      <c r="N101">
        <f>IF(Table13[[#This Row],[Purchasing Behavior]]="Low Spender",1,0)</f>
        <v>0</v>
      </c>
      <c r="O101">
        <f>IF(Table13[[#This Row],[Purchasing Behavior]]="High Spender",1,0)</f>
        <v>1</v>
      </c>
      <c r="P101">
        <f>IF(Table13[[#This Row],[Purchasing Behavior]]="Moderate Spender",1,0)</f>
        <v>0</v>
      </c>
      <c r="Q101" t="s">
        <v>14</v>
      </c>
      <c r="R101">
        <f>IF(Table13[[#This Row],[Engagement with Promotions]]="Often Engaged",1,0)</f>
        <v>1</v>
      </c>
      <c r="S101">
        <f>IF(Table13[[#This Row],[Engagement with Promotions]]="Never Engaged",1,0)</f>
        <v>0</v>
      </c>
      <c r="T101">
        <f>IF(Table13[[#This Row],[Engagement with Promotions]]="Rarely Engaged",1,0)</f>
        <v>0</v>
      </c>
      <c r="U101" t="s">
        <v>16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9ef79d-73e0-4e80-a94e-bca4aac6ae19">
      <Terms xmlns="http://schemas.microsoft.com/office/infopath/2007/PartnerControls"/>
    </lcf76f155ced4ddcb4097134ff3c332f>
    <TaxCatchAll xmlns="37e8a054-c3ef-4ef6-bc24-8e81f835a2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BF3EC92010C40AB709614A881B78C" ma:contentTypeVersion="15" ma:contentTypeDescription="Create a new document." ma:contentTypeScope="" ma:versionID="dd3f59c9f486cbfddcdfb9b37138712e">
  <xsd:schema xmlns:xsd="http://www.w3.org/2001/XMLSchema" xmlns:xs="http://www.w3.org/2001/XMLSchema" xmlns:p="http://schemas.microsoft.com/office/2006/metadata/properties" xmlns:ns2="1f9ef79d-73e0-4e80-a94e-bca4aac6ae19" xmlns:ns3="37e8a054-c3ef-4ef6-bc24-8e81f835a26f" targetNamespace="http://schemas.microsoft.com/office/2006/metadata/properties" ma:root="true" ma:fieldsID="21e7cb913070bc3ec95a44464f7bed5e" ns2:_="" ns3:_="">
    <xsd:import namespace="1f9ef79d-73e0-4e80-a94e-bca4aac6ae19"/>
    <xsd:import namespace="37e8a054-c3ef-4ef6-bc24-8e81f835a2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ef79d-73e0-4e80-a94e-bca4aac6a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c95d3fb-baf3-48f9-acdd-2801d4749b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8a054-c3ef-4ef6-bc24-8e81f835a26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169eb3a-83a6-49f9-813c-0ee44a74ddf7}" ma:internalName="TaxCatchAll" ma:showField="CatchAllData" ma:web="37e8a054-c3ef-4ef6-bc24-8e81f835a2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F1279D-4B79-47CF-B8E9-26E58F421CE3}">
  <ds:schemaRefs>
    <ds:schemaRef ds:uri="http://schemas.microsoft.com/office/2006/metadata/properties"/>
    <ds:schemaRef ds:uri="http://schemas.microsoft.com/office/infopath/2007/PartnerControls"/>
    <ds:schemaRef ds:uri="1f9ef79d-73e0-4e80-a94e-bca4aac6ae19"/>
    <ds:schemaRef ds:uri="37e8a054-c3ef-4ef6-bc24-8e81f835a26f"/>
  </ds:schemaRefs>
</ds:datastoreItem>
</file>

<file path=customXml/itemProps2.xml><?xml version="1.0" encoding="utf-8"?>
<ds:datastoreItem xmlns:ds="http://schemas.openxmlformats.org/officeDocument/2006/customXml" ds:itemID="{64513223-BB8B-4C19-A4E6-0B4CFA8BA6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63A40-EC99-4DC3-9379-12D1456914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ef79d-73e0-4e80-a94e-bca4aac6ae19"/>
    <ds:schemaRef ds:uri="37e8a054-c3ef-4ef6-bc24-8e81f835a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zakaria</dc:creator>
  <cp:lastModifiedBy>Emmanuel Oluwaseun Olajubu</cp:lastModifiedBy>
  <dcterms:created xsi:type="dcterms:W3CDTF">2024-10-04T23:18:57Z</dcterms:created>
  <dcterms:modified xsi:type="dcterms:W3CDTF">2024-12-11T18:45:15Z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0x0101003CFBF3EC92010C40AB709614A881B78C</vt:lpwstr>
  </property>
</Properties>
</file>