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6CA8824E-A134-477F-9B52-8A5178ACD52D}" xr6:coauthVersionLast="47" xr6:coauthVersionMax="47" xr10:uidLastSave="{00000000-0000-0000-0000-000000000000}"/>
  <bookViews>
    <workbookView xWindow="-108" yWindow="-108" windowWidth="23256" windowHeight="13176" tabRatio="723" firstSheet="13" activeTab="25" xr2:uid="{00000000-000D-0000-FFFF-FFFF00000000}"/>
  </bookViews>
  <sheets>
    <sheet name="zomb" sheetId="1" r:id="rId1"/>
    <sheet name="bzmb" sheetId="53" r:id="rId2"/>
    <sheet name="husk" sheetId="54" r:id="rId3"/>
    <sheet name="bhsk" sheetId="55" r:id="rId4"/>
    <sheet name="wskl" sheetId="56" r:id="rId5"/>
    <sheet name="pgsd" sheetId="57" r:id="rId6"/>
    <sheet name="brut" sheetId="58" r:id="rId7"/>
    <sheet name="vind" sheetId="59" r:id="rId8"/>
    <sheet name="spid" sheetId="60" r:id="rId9"/>
    <sheet name="cspd" sheetId="61" r:id="rId10"/>
    <sheet name="slvr" sheetId="62" r:id="rId11"/>
    <sheet name="skel" sheetId="63" r:id="rId12"/>
    <sheet name="stry" sheetId="64" r:id="rId13"/>
    <sheet name="pgsn" sheetId="65" r:id="rId14"/>
    <sheet name="pill" sheetId="66" r:id="rId15"/>
    <sheet name="phtm" sheetId="67" r:id="rId16"/>
    <sheet name="blze" sheetId="68" r:id="rId17"/>
    <sheet name="ghst" sheetId="69" r:id="rId18"/>
    <sheet name="crpr" sheetId="70" r:id="rId19"/>
    <sheet name="wtch" sheetId="71" r:id="rId20"/>
    <sheet name="ccpr" sheetId="72" r:id="rId21"/>
    <sheet name="irgl" sheetId="73" r:id="rId22"/>
    <sheet name="sngl" sheetId="74" r:id="rId23"/>
    <sheet name="doge" sheetId="75" r:id="rId24"/>
    <sheet name="kitn" sheetId="76" r:id="rId25"/>
    <sheet name="hors" sheetId="77" r:id="rId26"/>
    <sheet name="Sword" sheetId="2" state="hidden" r:id="rId27"/>
    <sheet name="Axe" sheetId="3" state="hidden" r:id="rId28"/>
    <sheet name="Scythe" sheetId="4" state="hidden" r:id="rId29"/>
    <sheet name="Staff" sheetId="52" state="hidden" r:id="rId30"/>
    <sheet name="Bow" sheetId="25" state="hidden" r:id="rId31"/>
    <sheet name="Crossbow" sheetId="26" state="hidden" r:id="rId32"/>
    <sheet name="Helmet" sheetId="78" state="hidden" r:id="rId33"/>
    <sheet name="Chestplate" sheetId="79" state="hidden" r:id="rId34"/>
    <sheet name="Leggings" sheetId="80" state="hidden" r:id="rId35"/>
    <sheet name="Boots" sheetId="81" state="hidden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1" l="1"/>
  <c r="D6" i="81"/>
  <c r="D5" i="81"/>
  <c r="D4" i="81"/>
  <c r="D3" i="81"/>
  <c r="D2" i="81"/>
  <c r="D7" i="80"/>
  <c r="D6" i="80"/>
  <c r="D5" i="80"/>
  <c r="D4" i="80"/>
  <c r="D3" i="80"/>
  <c r="D2" i="80"/>
  <c r="D3" i="79"/>
  <c r="D4" i="79"/>
  <c r="D5" i="79"/>
  <c r="D6" i="79"/>
  <c r="D7" i="79"/>
  <c r="D2" i="79"/>
  <c r="D3" i="78"/>
  <c r="D4" i="78"/>
  <c r="D5" i="78"/>
  <c r="D6" i="78"/>
  <c r="D7" i="78"/>
  <c r="D2" i="78"/>
  <c r="I3" i="26"/>
  <c r="I4" i="26"/>
  <c r="I5" i="26"/>
  <c r="I6" i="26"/>
  <c r="I7" i="26"/>
  <c r="I2" i="26"/>
  <c r="G3" i="25"/>
  <c r="G4" i="25"/>
  <c r="G5" i="25"/>
  <c r="G6" i="25"/>
  <c r="G7" i="25"/>
  <c r="G2" i="25"/>
  <c r="G3" i="52"/>
  <c r="G4" i="52"/>
  <c r="G5" i="52"/>
  <c r="G6" i="52"/>
  <c r="G7" i="52"/>
  <c r="G2" i="52"/>
  <c r="G3" i="4"/>
  <c r="G4" i="4"/>
  <c r="G5" i="4"/>
  <c r="G6" i="4"/>
  <c r="G7" i="4"/>
  <c r="G2" i="4"/>
  <c r="G3" i="3"/>
  <c r="G4" i="3"/>
  <c r="G5" i="3"/>
  <c r="G6" i="3"/>
  <c r="G7" i="3"/>
  <c r="G2" i="3"/>
  <c r="G3" i="2"/>
  <c r="G4" i="2"/>
  <c r="G5" i="2"/>
  <c r="G6" i="2"/>
  <c r="G7" i="2"/>
  <c r="G8" i="2"/>
  <c r="CC6" i="72"/>
  <c r="CB6" i="72"/>
  <c r="CA6" i="72"/>
  <c r="BZ6" i="72"/>
  <c r="BX6" i="72"/>
  <c r="BW6" i="72"/>
  <c r="BV6" i="72"/>
  <c r="BU6" i="72"/>
  <c r="BS6" i="72"/>
  <c r="BR6" i="72"/>
  <c r="BQ6" i="72"/>
  <c r="BP6" i="72"/>
  <c r="BN6" i="72"/>
  <c r="BM6" i="72"/>
  <c r="BL6" i="72"/>
  <c r="BK6" i="72"/>
  <c r="BJ6" i="72"/>
  <c r="CC5" i="72"/>
  <c r="CB5" i="72"/>
  <c r="CA5" i="72"/>
  <c r="BZ5" i="72"/>
  <c r="BX5" i="72"/>
  <c r="BW5" i="72"/>
  <c r="BV5" i="72"/>
  <c r="BU5" i="72"/>
  <c r="BS5" i="72"/>
  <c r="BR5" i="72"/>
  <c r="BQ5" i="72"/>
  <c r="BP5" i="72"/>
  <c r="BN5" i="72"/>
  <c r="BM5" i="72"/>
  <c r="BL5" i="72"/>
  <c r="BK5" i="72"/>
  <c r="BJ5" i="72"/>
  <c r="CC4" i="72"/>
  <c r="CB4" i="72"/>
  <c r="CA4" i="72"/>
  <c r="BZ4" i="72"/>
  <c r="BX4" i="72"/>
  <c r="BW4" i="72"/>
  <c r="BV4" i="72"/>
  <c r="BU4" i="72"/>
  <c r="BS4" i="72"/>
  <c r="BR4" i="72"/>
  <c r="BQ4" i="72"/>
  <c r="BP4" i="72"/>
  <c r="BN4" i="72"/>
  <c r="BM4" i="72"/>
  <c r="BL4" i="72"/>
  <c r="BK4" i="72"/>
  <c r="BJ4" i="72"/>
  <c r="CC3" i="72"/>
  <c r="CB3" i="72"/>
  <c r="CA3" i="72"/>
  <c r="BZ3" i="72"/>
  <c r="BX3" i="72"/>
  <c r="BW3" i="72"/>
  <c r="BV3" i="72"/>
  <c r="BU3" i="72"/>
  <c r="BS3" i="72"/>
  <c r="BR3" i="72"/>
  <c r="BQ3" i="72"/>
  <c r="BP3" i="72"/>
  <c r="BN3" i="72"/>
  <c r="BM3" i="72"/>
  <c r="BL3" i="72"/>
  <c r="BK3" i="72"/>
  <c r="BJ3" i="72"/>
  <c r="CC7" i="71"/>
  <c r="CB7" i="71"/>
  <c r="CA7" i="71"/>
  <c r="BZ7" i="71"/>
  <c r="BX7" i="71"/>
  <c r="BW7" i="71"/>
  <c r="BV7" i="71"/>
  <c r="BU7" i="71"/>
  <c r="BS7" i="71"/>
  <c r="BR7" i="71"/>
  <c r="BQ7" i="71"/>
  <c r="BP7" i="71"/>
  <c r="BN7" i="71"/>
  <c r="BM7" i="71"/>
  <c r="BL7" i="71"/>
  <c r="BK7" i="71"/>
  <c r="BJ7" i="71"/>
  <c r="CC6" i="71"/>
  <c r="CB6" i="71"/>
  <c r="CA6" i="71"/>
  <c r="BZ6" i="71"/>
  <c r="BX6" i="71"/>
  <c r="BW6" i="71"/>
  <c r="BV6" i="71"/>
  <c r="BU6" i="71"/>
  <c r="BS6" i="71"/>
  <c r="BR6" i="71"/>
  <c r="BQ6" i="71"/>
  <c r="BP6" i="71"/>
  <c r="BN6" i="71"/>
  <c r="BM6" i="71"/>
  <c r="BL6" i="71"/>
  <c r="BK6" i="71"/>
  <c r="BJ6" i="71"/>
  <c r="CC5" i="71"/>
  <c r="CB5" i="71"/>
  <c r="CA5" i="71"/>
  <c r="BZ5" i="71"/>
  <c r="BX5" i="71"/>
  <c r="BW5" i="71"/>
  <c r="BV5" i="71"/>
  <c r="BU5" i="71"/>
  <c r="BS5" i="71"/>
  <c r="BR5" i="71"/>
  <c r="BQ5" i="71"/>
  <c r="BP5" i="71"/>
  <c r="BN5" i="71"/>
  <c r="BM5" i="71"/>
  <c r="BL5" i="71"/>
  <c r="BK5" i="71"/>
  <c r="BJ5" i="71"/>
  <c r="CC4" i="71"/>
  <c r="CB4" i="71"/>
  <c r="CA4" i="71"/>
  <c r="BZ4" i="71"/>
  <c r="BX4" i="71"/>
  <c r="BW4" i="71"/>
  <c r="BV4" i="71"/>
  <c r="BU4" i="71"/>
  <c r="BS4" i="71"/>
  <c r="BR4" i="71"/>
  <c r="BQ4" i="71"/>
  <c r="BP4" i="71"/>
  <c r="BN4" i="71"/>
  <c r="BM4" i="71"/>
  <c r="BL4" i="71"/>
  <c r="BK4" i="71"/>
  <c r="BJ4" i="71"/>
  <c r="CC3" i="71"/>
  <c r="CB3" i="71"/>
  <c r="CA3" i="71"/>
  <c r="BZ3" i="71"/>
  <c r="BX3" i="71"/>
  <c r="BW3" i="71"/>
  <c r="BV3" i="71"/>
  <c r="BU3" i="71"/>
  <c r="BS3" i="71"/>
  <c r="BR3" i="71"/>
  <c r="BQ3" i="71"/>
  <c r="BP3" i="71"/>
  <c r="BN3" i="71"/>
  <c r="BM3" i="71"/>
  <c r="BL3" i="71"/>
  <c r="BK3" i="71"/>
  <c r="BJ3" i="71"/>
  <c r="CC8" i="70"/>
  <c r="CB8" i="70"/>
  <c r="CA8" i="70"/>
  <c r="BZ8" i="70"/>
  <c r="BX8" i="70"/>
  <c r="BW8" i="70"/>
  <c r="BV8" i="70"/>
  <c r="BU8" i="70"/>
  <c r="BS8" i="70"/>
  <c r="BR8" i="70"/>
  <c r="BQ8" i="70"/>
  <c r="BP8" i="70"/>
  <c r="BN8" i="70"/>
  <c r="BM8" i="70"/>
  <c r="BL8" i="70"/>
  <c r="BK8" i="70"/>
  <c r="BJ8" i="70"/>
  <c r="CC7" i="70"/>
  <c r="CB7" i="70"/>
  <c r="CA7" i="70"/>
  <c r="BZ7" i="70"/>
  <c r="BX7" i="70"/>
  <c r="BW7" i="70"/>
  <c r="BV7" i="70"/>
  <c r="BU7" i="70"/>
  <c r="BS7" i="70"/>
  <c r="BR7" i="70"/>
  <c r="BQ7" i="70"/>
  <c r="BP7" i="70"/>
  <c r="BN7" i="70"/>
  <c r="BM7" i="70"/>
  <c r="BL7" i="70"/>
  <c r="BK7" i="70"/>
  <c r="BJ7" i="70"/>
  <c r="CC6" i="70"/>
  <c r="CB6" i="70"/>
  <c r="CA6" i="70"/>
  <c r="BZ6" i="70"/>
  <c r="BX6" i="70"/>
  <c r="BW6" i="70"/>
  <c r="BV6" i="70"/>
  <c r="BU6" i="70"/>
  <c r="BS6" i="70"/>
  <c r="BR6" i="70"/>
  <c r="BQ6" i="70"/>
  <c r="BP6" i="70"/>
  <c r="BN6" i="70"/>
  <c r="BM6" i="70"/>
  <c r="BL6" i="70"/>
  <c r="BK6" i="70"/>
  <c r="BJ6" i="70"/>
  <c r="CC5" i="70"/>
  <c r="CB5" i="70"/>
  <c r="CA5" i="70"/>
  <c r="BZ5" i="70"/>
  <c r="BX5" i="70"/>
  <c r="BW5" i="70"/>
  <c r="BV5" i="70"/>
  <c r="BU5" i="70"/>
  <c r="BS5" i="70"/>
  <c r="BR5" i="70"/>
  <c r="BQ5" i="70"/>
  <c r="BP5" i="70"/>
  <c r="BN5" i="70"/>
  <c r="BM5" i="70"/>
  <c r="BL5" i="70"/>
  <c r="BK5" i="70"/>
  <c r="BJ5" i="70"/>
  <c r="CC4" i="70"/>
  <c r="CB4" i="70"/>
  <c r="CA4" i="70"/>
  <c r="BZ4" i="70"/>
  <c r="BX4" i="70"/>
  <c r="BW4" i="70"/>
  <c r="BV4" i="70"/>
  <c r="BU4" i="70"/>
  <c r="BS4" i="70"/>
  <c r="BR4" i="70"/>
  <c r="BQ4" i="70"/>
  <c r="BP4" i="70"/>
  <c r="BN4" i="70"/>
  <c r="BM4" i="70"/>
  <c r="BL4" i="70"/>
  <c r="BK4" i="70"/>
  <c r="BJ4" i="70"/>
  <c r="CC3" i="70"/>
  <c r="CB3" i="70"/>
  <c r="CA3" i="70"/>
  <c r="BZ3" i="70"/>
  <c r="BX3" i="70"/>
  <c r="BW3" i="70"/>
  <c r="BV3" i="70"/>
  <c r="BU3" i="70"/>
  <c r="BS3" i="70"/>
  <c r="BR3" i="70"/>
  <c r="BQ3" i="70"/>
  <c r="BP3" i="70"/>
  <c r="BN3" i="70"/>
  <c r="BM3" i="70"/>
  <c r="BL3" i="70"/>
  <c r="BK3" i="70"/>
  <c r="BJ3" i="70"/>
  <c r="CC7" i="69"/>
  <c r="CB7" i="69"/>
  <c r="CA7" i="69"/>
  <c r="BZ7" i="69"/>
  <c r="BX7" i="69"/>
  <c r="BW7" i="69"/>
  <c r="BV7" i="69"/>
  <c r="BU7" i="69"/>
  <c r="BS7" i="69"/>
  <c r="BR7" i="69"/>
  <c r="BQ7" i="69"/>
  <c r="BP7" i="69"/>
  <c r="BN7" i="69"/>
  <c r="BM7" i="69"/>
  <c r="BL7" i="69"/>
  <c r="BK7" i="69"/>
  <c r="BJ7" i="69"/>
  <c r="CC6" i="69"/>
  <c r="CB6" i="69"/>
  <c r="CA6" i="69"/>
  <c r="BZ6" i="69"/>
  <c r="BX6" i="69"/>
  <c r="BW6" i="69"/>
  <c r="BV6" i="69"/>
  <c r="BU6" i="69"/>
  <c r="BS6" i="69"/>
  <c r="BR6" i="69"/>
  <c r="BQ6" i="69"/>
  <c r="BP6" i="69"/>
  <c r="BN6" i="69"/>
  <c r="BM6" i="69"/>
  <c r="BL6" i="69"/>
  <c r="BK6" i="69"/>
  <c r="BJ6" i="69"/>
  <c r="CC5" i="69"/>
  <c r="CB5" i="69"/>
  <c r="CA5" i="69"/>
  <c r="BZ5" i="69"/>
  <c r="BX5" i="69"/>
  <c r="BW5" i="69"/>
  <c r="BV5" i="69"/>
  <c r="BU5" i="69"/>
  <c r="BS5" i="69"/>
  <c r="BR5" i="69"/>
  <c r="BQ5" i="69"/>
  <c r="BP5" i="69"/>
  <c r="BN5" i="69"/>
  <c r="BM5" i="69"/>
  <c r="BL5" i="69"/>
  <c r="BK5" i="69"/>
  <c r="BJ5" i="69"/>
  <c r="CC4" i="69"/>
  <c r="CB4" i="69"/>
  <c r="CA4" i="69"/>
  <c r="BZ4" i="69"/>
  <c r="BX4" i="69"/>
  <c r="BW4" i="69"/>
  <c r="BV4" i="69"/>
  <c r="BU4" i="69"/>
  <c r="BS4" i="69"/>
  <c r="BR4" i="69"/>
  <c r="BQ4" i="69"/>
  <c r="BP4" i="69"/>
  <c r="BN4" i="69"/>
  <c r="BM4" i="69"/>
  <c r="BL4" i="69"/>
  <c r="BK4" i="69"/>
  <c r="BJ4" i="69"/>
  <c r="CC3" i="69"/>
  <c r="CB3" i="69"/>
  <c r="CA3" i="69"/>
  <c r="BZ3" i="69"/>
  <c r="BX3" i="69"/>
  <c r="BW3" i="69"/>
  <c r="BV3" i="69"/>
  <c r="BU3" i="69"/>
  <c r="BS3" i="69"/>
  <c r="BR3" i="69"/>
  <c r="BQ3" i="69"/>
  <c r="BP3" i="69"/>
  <c r="BN3" i="69"/>
  <c r="BM3" i="69"/>
  <c r="BL3" i="69"/>
  <c r="BK3" i="69"/>
  <c r="BJ3" i="69"/>
  <c r="CC7" i="68"/>
  <c r="CB7" i="68"/>
  <c r="CA7" i="68"/>
  <c r="BZ7" i="68"/>
  <c r="BX7" i="68"/>
  <c r="BW7" i="68"/>
  <c r="BV7" i="68"/>
  <c r="BU7" i="68"/>
  <c r="BS7" i="68"/>
  <c r="BR7" i="68"/>
  <c r="BQ7" i="68"/>
  <c r="BP7" i="68"/>
  <c r="BN7" i="68"/>
  <c r="BM7" i="68"/>
  <c r="BL7" i="68"/>
  <c r="BK7" i="68"/>
  <c r="BJ7" i="68"/>
  <c r="CC6" i="68"/>
  <c r="CB6" i="68"/>
  <c r="CA6" i="68"/>
  <c r="BZ6" i="68"/>
  <c r="BX6" i="68"/>
  <c r="BW6" i="68"/>
  <c r="BV6" i="68"/>
  <c r="BU6" i="68"/>
  <c r="BS6" i="68"/>
  <c r="BR6" i="68"/>
  <c r="BQ6" i="68"/>
  <c r="BP6" i="68"/>
  <c r="BN6" i="68"/>
  <c r="BM6" i="68"/>
  <c r="BL6" i="68"/>
  <c r="BK6" i="68"/>
  <c r="BJ6" i="68"/>
  <c r="CC5" i="68"/>
  <c r="CB5" i="68"/>
  <c r="CA5" i="68"/>
  <c r="BZ5" i="68"/>
  <c r="BX5" i="68"/>
  <c r="BW5" i="68"/>
  <c r="BV5" i="68"/>
  <c r="BU5" i="68"/>
  <c r="BS5" i="68"/>
  <c r="BR5" i="68"/>
  <c r="BQ5" i="68"/>
  <c r="BP5" i="68"/>
  <c r="BN5" i="68"/>
  <c r="BM5" i="68"/>
  <c r="BL5" i="68"/>
  <c r="BK5" i="68"/>
  <c r="BJ5" i="68"/>
  <c r="CC4" i="68"/>
  <c r="CB4" i="68"/>
  <c r="CA4" i="68"/>
  <c r="BZ4" i="68"/>
  <c r="BX4" i="68"/>
  <c r="BW4" i="68"/>
  <c r="BV4" i="68"/>
  <c r="BU4" i="68"/>
  <c r="BS4" i="68"/>
  <c r="BR4" i="68"/>
  <c r="BQ4" i="68"/>
  <c r="BP4" i="68"/>
  <c r="BN4" i="68"/>
  <c r="BM4" i="68"/>
  <c r="BL4" i="68"/>
  <c r="BK4" i="68"/>
  <c r="BJ4" i="68"/>
  <c r="CC3" i="68"/>
  <c r="CB3" i="68"/>
  <c r="CA3" i="68"/>
  <c r="BZ3" i="68"/>
  <c r="BX3" i="68"/>
  <c r="BW3" i="68"/>
  <c r="BV3" i="68"/>
  <c r="BU3" i="68"/>
  <c r="BS3" i="68"/>
  <c r="BR3" i="68"/>
  <c r="BQ3" i="68"/>
  <c r="BP3" i="68"/>
  <c r="BN3" i="68"/>
  <c r="BM3" i="68"/>
  <c r="BL3" i="68"/>
  <c r="BK3" i="68"/>
  <c r="BJ3" i="68"/>
  <c r="CC8" i="67"/>
  <c r="CB8" i="67"/>
  <c r="CA8" i="67"/>
  <c r="BZ8" i="67"/>
  <c r="BX8" i="67"/>
  <c r="BW8" i="67"/>
  <c r="BV8" i="67"/>
  <c r="BU8" i="67"/>
  <c r="BS8" i="67"/>
  <c r="BR8" i="67"/>
  <c r="BQ8" i="67"/>
  <c r="BP8" i="67"/>
  <c r="BN8" i="67"/>
  <c r="BM8" i="67"/>
  <c r="BL8" i="67"/>
  <c r="BK8" i="67"/>
  <c r="BJ8" i="67"/>
  <c r="CC7" i="67"/>
  <c r="CB7" i="67"/>
  <c r="CA7" i="67"/>
  <c r="BZ7" i="67"/>
  <c r="BX7" i="67"/>
  <c r="BW7" i="67"/>
  <c r="BV7" i="67"/>
  <c r="BU7" i="67"/>
  <c r="BS7" i="67"/>
  <c r="BR7" i="67"/>
  <c r="BQ7" i="67"/>
  <c r="BP7" i="67"/>
  <c r="BN7" i="67"/>
  <c r="BM7" i="67"/>
  <c r="BL7" i="67"/>
  <c r="BK7" i="67"/>
  <c r="BJ7" i="67"/>
  <c r="CC6" i="67"/>
  <c r="CB6" i="67"/>
  <c r="CA6" i="67"/>
  <c r="BZ6" i="67"/>
  <c r="BX6" i="67"/>
  <c r="BW6" i="67"/>
  <c r="BV6" i="67"/>
  <c r="BU6" i="67"/>
  <c r="BS6" i="67"/>
  <c r="BR6" i="67"/>
  <c r="BQ6" i="67"/>
  <c r="BP6" i="67"/>
  <c r="BN6" i="67"/>
  <c r="BM6" i="67"/>
  <c r="BL6" i="67"/>
  <c r="BK6" i="67"/>
  <c r="BJ6" i="67"/>
  <c r="CC5" i="67"/>
  <c r="CB5" i="67"/>
  <c r="CA5" i="67"/>
  <c r="BZ5" i="67"/>
  <c r="BX5" i="67"/>
  <c r="BW5" i="67"/>
  <c r="BV5" i="67"/>
  <c r="BU5" i="67"/>
  <c r="BS5" i="67"/>
  <c r="BR5" i="67"/>
  <c r="BQ5" i="67"/>
  <c r="BP5" i="67"/>
  <c r="BN5" i="67"/>
  <c r="BM5" i="67"/>
  <c r="BL5" i="67"/>
  <c r="BK5" i="67"/>
  <c r="BJ5" i="67"/>
  <c r="CC4" i="67"/>
  <c r="CB4" i="67"/>
  <c r="CA4" i="67"/>
  <c r="BZ4" i="67"/>
  <c r="BX4" i="67"/>
  <c r="BW4" i="67"/>
  <c r="BV4" i="67"/>
  <c r="BU4" i="67"/>
  <c r="BS4" i="67"/>
  <c r="BR4" i="67"/>
  <c r="BQ4" i="67"/>
  <c r="BP4" i="67"/>
  <c r="BN4" i="67"/>
  <c r="BM4" i="67"/>
  <c r="BL4" i="67"/>
  <c r="BK4" i="67"/>
  <c r="BJ4" i="67"/>
  <c r="CC3" i="67"/>
  <c r="CB3" i="67"/>
  <c r="CA3" i="67"/>
  <c r="BZ3" i="67"/>
  <c r="BX3" i="67"/>
  <c r="BW3" i="67"/>
  <c r="BV3" i="67"/>
  <c r="BU3" i="67"/>
  <c r="BS3" i="67"/>
  <c r="BR3" i="67"/>
  <c r="BQ3" i="67"/>
  <c r="BP3" i="67"/>
  <c r="BN3" i="67"/>
  <c r="BM3" i="67"/>
  <c r="BL3" i="67"/>
  <c r="BK3" i="67"/>
  <c r="BJ3" i="67"/>
  <c r="CC8" i="66"/>
  <c r="CB8" i="66"/>
  <c r="CA8" i="66"/>
  <c r="BZ8" i="66"/>
  <c r="BX8" i="66"/>
  <c r="BW8" i="66"/>
  <c r="BV8" i="66"/>
  <c r="BU8" i="66"/>
  <c r="BS8" i="66"/>
  <c r="BR8" i="66"/>
  <c r="BQ8" i="66"/>
  <c r="BP8" i="66"/>
  <c r="BN8" i="66"/>
  <c r="BM8" i="66"/>
  <c r="BL8" i="66"/>
  <c r="BK8" i="66"/>
  <c r="BJ8" i="66"/>
  <c r="CC7" i="66"/>
  <c r="CB7" i="66"/>
  <c r="CA7" i="66"/>
  <c r="BZ7" i="66"/>
  <c r="BX7" i="66"/>
  <c r="BW7" i="66"/>
  <c r="BV7" i="66"/>
  <c r="BU7" i="66"/>
  <c r="BS7" i="66"/>
  <c r="BR7" i="66"/>
  <c r="BQ7" i="66"/>
  <c r="BP7" i="66"/>
  <c r="BN7" i="66"/>
  <c r="BM7" i="66"/>
  <c r="BL7" i="66"/>
  <c r="BK7" i="66"/>
  <c r="BJ7" i="66"/>
  <c r="CC6" i="66"/>
  <c r="CB6" i="66"/>
  <c r="CA6" i="66"/>
  <c r="BZ6" i="66"/>
  <c r="BX6" i="66"/>
  <c r="BW6" i="66"/>
  <c r="BV6" i="66"/>
  <c r="BU6" i="66"/>
  <c r="BS6" i="66"/>
  <c r="BR6" i="66"/>
  <c r="BQ6" i="66"/>
  <c r="BP6" i="66"/>
  <c r="BN6" i="66"/>
  <c r="BM6" i="66"/>
  <c r="BL6" i="66"/>
  <c r="BK6" i="66"/>
  <c r="BJ6" i="66"/>
  <c r="CC5" i="66"/>
  <c r="CB5" i="66"/>
  <c r="CA5" i="66"/>
  <c r="BZ5" i="66"/>
  <c r="BX5" i="66"/>
  <c r="BW5" i="66"/>
  <c r="BV5" i="66"/>
  <c r="BU5" i="66"/>
  <c r="BS5" i="66"/>
  <c r="BR5" i="66"/>
  <c r="BQ5" i="66"/>
  <c r="BP5" i="66"/>
  <c r="BN5" i="66"/>
  <c r="BM5" i="66"/>
  <c r="BL5" i="66"/>
  <c r="BK5" i="66"/>
  <c r="BJ5" i="66"/>
  <c r="CC4" i="66"/>
  <c r="CB4" i="66"/>
  <c r="CA4" i="66"/>
  <c r="BZ4" i="66"/>
  <c r="BX4" i="66"/>
  <c r="BW4" i="66"/>
  <c r="BV4" i="66"/>
  <c r="BU4" i="66"/>
  <c r="BS4" i="66"/>
  <c r="BR4" i="66"/>
  <c r="BQ4" i="66"/>
  <c r="BP4" i="66"/>
  <c r="BN4" i="66"/>
  <c r="BM4" i="66"/>
  <c r="BL4" i="66"/>
  <c r="BK4" i="66"/>
  <c r="BJ4" i="66"/>
  <c r="CC3" i="66"/>
  <c r="CB3" i="66"/>
  <c r="CA3" i="66"/>
  <c r="BZ3" i="66"/>
  <c r="BX3" i="66"/>
  <c r="BW3" i="66"/>
  <c r="BV3" i="66"/>
  <c r="BU3" i="66"/>
  <c r="BS3" i="66"/>
  <c r="BR3" i="66"/>
  <c r="BQ3" i="66"/>
  <c r="BP3" i="66"/>
  <c r="BN3" i="66"/>
  <c r="BM3" i="66"/>
  <c r="BL3" i="66"/>
  <c r="BK3" i="66"/>
  <c r="BJ3" i="66"/>
  <c r="CC9" i="64"/>
  <c r="CB9" i="64"/>
  <c r="CA9" i="64"/>
  <c r="BZ9" i="64"/>
  <c r="BX9" i="64"/>
  <c r="BW9" i="64"/>
  <c r="BV9" i="64"/>
  <c r="BU9" i="64"/>
  <c r="BS9" i="64"/>
  <c r="BR9" i="64"/>
  <c r="BQ9" i="64"/>
  <c r="BP9" i="64"/>
  <c r="BN9" i="64"/>
  <c r="BM9" i="64"/>
  <c r="BL9" i="64"/>
  <c r="BK9" i="64"/>
  <c r="BJ9" i="64"/>
  <c r="CC8" i="64"/>
  <c r="CB8" i="64"/>
  <c r="CA8" i="64"/>
  <c r="BZ8" i="64"/>
  <c r="BX8" i="64"/>
  <c r="BW8" i="64"/>
  <c r="BV8" i="64"/>
  <c r="BU8" i="64"/>
  <c r="BS8" i="64"/>
  <c r="BR8" i="64"/>
  <c r="BQ8" i="64"/>
  <c r="BP8" i="64"/>
  <c r="BN8" i="64"/>
  <c r="BM8" i="64"/>
  <c r="BL8" i="64"/>
  <c r="BK8" i="64"/>
  <c r="BJ8" i="64"/>
  <c r="CC7" i="64"/>
  <c r="CB7" i="64"/>
  <c r="CA7" i="64"/>
  <c r="BZ7" i="64"/>
  <c r="BX7" i="64"/>
  <c r="BW7" i="64"/>
  <c r="BV7" i="64"/>
  <c r="BU7" i="64"/>
  <c r="BS7" i="64"/>
  <c r="BR7" i="64"/>
  <c r="BQ7" i="64"/>
  <c r="BP7" i="64"/>
  <c r="BN7" i="64"/>
  <c r="BM7" i="64"/>
  <c r="BL7" i="64"/>
  <c r="BK7" i="64"/>
  <c r="BJ7" i="64"/>
  <c r="CC6" i="64"/>
  <c r="CB6" i="64"/>
  <c r="CA6" i="64"/>
  <c r="BZ6" i="64"/>
  <c r="BX6" i="64"/>
  <c r="BW6" i="64"/>
  <c r="BV6" i="64"/>
  <c r="BU6" i="64"/>
  <c r="BS6" i="64"/>
  <c r="BR6" i="64"/>
  <c r="BQ6" i="64"/>
  <c r="BP6" i="64"/>
  <c r="BN6" i="64"/>
  <c r="BM6" i="64"/>
  <c r="BL6" i="64"/>
  <c r="BK6" i="64"/>
  <c r="BJ6" i="64"/>
  <c r="CC5" i="64"/>
  <c r="CB5" i="64"/>
  <c r="CA5" i="64"/>
  <c r="BZ5" i="64"/>
  <c r="BX5" i="64"/>
  <c r="BW5" i="64"/>
  <c r="BV5" i="64"/>
  <c r="BU5" i="64"/>
  <c r="BS5" i="64"/>
  <c r="BR5" i="64"/>
  <c r="BQ5" i="64"/>
  <c r="BP5" i="64"/>
  <c r="BN5" i="64"/>
  <c r="BM5" i="64"/>
  <c r="BL5" i="64"/>
  <c r="BK5" i="64"/>
  <c r="BJ5" i="64"/>
  <c r="CC4" i="64"/>
  <c r="CB4" i="64"/>
  <c r="CA4" i="64"/>
  <c r="BZ4" i="64"/>
  <c r="BX4" i="64"/>
  <c r="BW4" i="64"/>
  <c r="BV4" i="64"/>
  <c r="BU4" i="64"/>
  <c r="BS4" i="64"/>
  <c r="BR4" i="64"/>
  <c r="BQ4" i="64"/>
  <c r="BP4" i="64"/>
  <c r="BN4" i="64"/>
  <c r="BM4" i="64"/>
  <c r="BL4" i="64"/>
  <c r="BK4" i="64"/>
  <c r="BJ4" i="64"/>
  <c r="CC3" i="64"/>
  <c r="CB3" i="64"/>
  <c r="CA3" i="64"/>
  <c r="BZ3" i="64"/>
  <c r="BX3" i="64"/>
  <c r="BW3" i="64"/>
  <c r="BV3" i="64"/>
  <c r="BU3" i="64"/>
  <c r="BS3" i="64"/>
  <c r="BR3" i="64"/>
  <c r="BQ3" i="64"/>
  <c r="BP3" i="64"/>
  <c r="BN3" i="64"/>
  <c r="BM3" i="64"/>
  <c r="BL3" i="64"/>
  <c r="BK3" i="64"/>
  <c r="BJ3" i="64"/>
  <c r="CC8" i="65"/>
  <c r="CB8" i="65"/>
  <c r="CA8" i="65"/>
  <c r="BZ8" i="65"/>
  <c r="BX8" i="65"/>
  <c r="BW8" i="65"/>
  <c r="BV8" i="65"/>
  <c r="BU8" i="65"/>
  <c r="BS8" i="65"/>
  <c r="BR8" i="65"/>
  <c r="BQ8" i="65"/>
  <c r="BP8" i="65"/>
  <c r="BN8" i="65"/>
  <c r="BM8" i="65"/>
  <c r="BL8" i="65"/>
  <c r="BK8" i="65"/>
  <c r="BJ8" i="65"/>
  <c r="CC7" i="65"/>
  <c r="CB7" i="65"/>
  <c r="CA7" i="65"/>
  <c r="BZ7" i="65"/>
  <c r="BX7" i="65"/>
  <c r="BW7" i="65"/>
  <c r="BV7" i="65"/>
  <c r="BU7" i="65"/>
  <c r="BS7" i="65"/>
  <c r="BR7" i="65"/>
  <c r="BQ7" i="65"/>
  <c r="BP7" i="65"/>
  <c r="BN7" i="65"/>
  <c r="BM7" i="65"/>
  <c r="BL7" i="65"/>
  <c r="BK7" i="65"/>
  <c r="BJ7" i="65"/>
  <c r="CC6" i="65"/>
  <c r="CB6" i="65"/>
  <c r="CA6" i="65"/>
  <c r="BZ6" i="65"/>
  <c r="BX6" i="65"/>
  <c r="BW6" i="65"/>
  <c r="BV6" i="65"/>
  <c r="BU6" i="65"/>
  <c r="BS6" i="65"/>
  <c r="BR6" i="65"/>
  <c r="BQ6" i="65"/>
  <c r="BP6" i="65"/>
  <c r="BN6" i="65"/>
  <c r="BM6" i="65"/>
  <c r="BL6" i="65"/>
  <c r="BK6" i="65"/>
  <c r="BJ6" i="65"/>
  <c r="CC5" i="65"/>
  <c r="CB5" i="65"/>
  <c r="CA5" i="65"/>
  <c r="BZ5" i="65"/>
  <c r="BX5" i="65"/>
  <c r="BW5" i="65"/>
  <c r="BV5" i="65"/>
  <c r="BU5" i="65"/>
  <c r="BS5" i="65"/>
  <c r="BR5" i="65"/>
  <c r="BQ5" i="65"/>
  <c r="BP5" i="65"/>
  <c r="BN5" i="65"/>
  <c r="BM5" i="65"/>
  <c r="BL5" i="65"/>
  <c r="BK5" i="65"/>
  <c r="BJ5" i="65"/>
  <c r="CC4" i="65"/>
  <c r="CB4" i="65"/>
  <c r="CA4" i="65"/>
  <c r="BZ4" i="65"/>
  <c r="BX4" i="65"/>
  <c r="BW4" i="65"/>
  <c r="BV4" i="65"/>
  <c r="BU4" i="65"/>
  <c r="BS4" i="65"/>
  <c r="BR4" i="65"/>
  <c r="BQ4" i="65"/>
  <c r="BP4" i="65"/>
  <c r="BN4" i="65"/>
  <c r="BM4" i="65"/>
  <c r="BL4" i="65"/>
  <c r="BK4" i="65"/>
  <c r="BJ4" i="65"/>
  <c r="CC3" i="65"/>
  <c r="CB3" i="65"/>
  <c r="CA3" i="65"/>
  <c r="BZ3" i="65"/>
  <c r="BX3" i="65"/>
  <c r="BW3" i="65"/>
  <c r="BV3" i="65"/>
  <c r="BU3" i="65"/>
  <c r="BS3" i="65"/>
  <c r="BR3" i="65"/>
  <c r="BQ3" i="65"/>
  <c r="BP3" i="65"/>
  <c r="BN3" i="65"/>
  <c r="BM3" i="65"/>
  <c r="BL3" i="65"/>
  <c r="BK3" i="65"/>
  <c r="BJ3" i="65"/>
  <c r="CC9" i="63"/>
  <c r="CB9" i="63"/>
  <c r="CA9" i="63"/>
  <c r="BZ9" i="63"/>
  <c r="BX9" i="63"/>
  <c r="BW9" i="63"/>
  <c r="BV9" i="63"/>
  <c r="BU9" i="63"/>
  <c r="BS9" i="63"/>
  <c r="BR9" i="63"/>
  <c r="BQ9" i="63"/>
  <c r="BP9" i="63"/>
  <c r="BN9" i="63"/>
  <c r="BM9" i="63"/>
  <c r="BL9" i="63"/>
  <c r="BK9" i="63"/>
  <c r="BJ9" i="63"/>
  <c r="CC8" i="63"/>
  <c r="CB8" i="63"/>
  <c r="CA8" i="63"/>
  <c r="BZ8" i="63"/>
  <c r="BX8" i="63"/>
  <c r="BW8" i="63"/>
  <c r="BV8" i="63"/>
  <c r="BU8" i="63"/>
  <c r="BS8" i="63"/>
  <c r="BR8" i="63"/>
  <c r="BQ8" i="63"/>
  <c r="BP8" i="63"/>
  <c r="BN8" i="63"/>
  <c r="BM8" i="63"/>
  <c r="BL8" i="63"/>
  <c r="BK8" i="63"/>
  <c r="BJ8" i="63"/>
  <c r="CC7" i="63"/>
  <c r="CB7" i="63"/>
  <c r="CA7" i="63"/>
  <c r="BZ7" i="63"/>
  <c r="BX7" i="63"/>
  <c r="BW7" i="63"/>
  <c r="BV7" i="63"/>
  <c r="BU7" i="63"/>
  <c r="BS7" i="63"/>
  <c r="BR7" i="63"/>
  <c r="BQ7" i="63"/>
  <c r="BP7" i="63"/>
  <c r="BN7" i="63"/>
  <c r="BM7" i="63"/>
  <c r="BL7" i="63"/>
  <c r="BK7" i="63"/>
  <c r="BJ7" i="63"/>
  <c r="CC6" i="63"/>
  <c r="CB6" i="63"/>
  <c r="CA6" i="63"/>
  <c r="BZ6" i="63"/>
  <c r="BX6" i="63"/>
  <c r="BW6" i="63"/>
  <c r="BV6" i="63"/>
  <c r="BU6" i="63"/>
  <c r="BS6" i="63"/>
  <c r="BR6" i="63"/>
  <c r="BQ6" i="63"/>
  <c r="BP6" i="63"/>
  <c r="BN6" i="63"/>
  <c r="BM6" i="63"/>
  <c r="BL6" i="63"/>
  <c r="BK6" i="63"/>
  <c r="BJ6" i="63"/>
  <c r="CC5" i="63"/>
  <c r="CB5" i="63"/>
  <c r="CA5" i="63"/>
  <c r="BZ5" i="63"/>
  <c r="BX5" i="63"/>
  <c r="BW5" i="63"/>
  <c r="BV5" i="63"/>
  <c r="BU5" i="63"/>
  <c r="BS5" i="63"/>
  <c r="BR5" i="63"/>
  <c r="BQ5" i="63"/>
  <c r="BP5" i="63"/>
  <c r="BN5" i="63"/>
  <c r="BM5" i="63"/>
  <c r="BL5" i="63"/>
  <c r="BK5" i="63"/>
  <c r="BJ5" i="63"/>
  <c r="CC4" i="63"/>
  <c r="CB4" i="63"/>
  <c r="CA4" i="63"/>
  <c r="BZ4" i="63"/>
  <c r="BX4" i="63"/>
  <c r="BW4" i="63"/>
  <c r="BV4" i="63"/>
  <c r="BU4" i="63"/>
  <c r="BS4" i="63"/>
  <c r="BR4" i="63"/>
  <c r="BQ4" i="63"/>
  <c r="BP4" i="63"/>
  <c r="BN4" i="63"/>
  <c r="BM4" i="63"/>
  <c r="BL4" i="63"/>
  <c r="BK4" i="63"/>
  <c r="BJ4" i="63"/>
  <c r="CC3" i="63"/>
  <c r="CB3" i="63"/>
  <c r="CA3" i="63"/>
  <c r="BZ3" i="63"/>
  <c r="BX3" i="63"/>
  <c r="BW3" i="63"/>
  <c r="BV3" i="63"/>
  <c r="BU3" i="63"/>
  <c r="BS3" i="63"/>
  <c r="BR3" i="63"/>
  <c r="BQ3" i="63"/>
  <c r="BP3" i="63"/>
  <c r="BN3" i="63"/>
  <c r="BM3" i="63"/>
  <c r="BL3" i="63"/>
  <c r="BK3" i="63"/>
  <c r="BJ3" i="63"/>
  <c r="CC8" i="62"/>
  <c r="CB8" i="62"/>
  <c r="CA8" i="62"/>
  <c r="BZ8" i="62"/>
  <c r="BX8" i="62"/>
  <c r="BW8" i="62"/>
  <c r="BV8" i="62"/>
  <c r="BU8" i="62"/>
  <c r="BS8" i="62"/>
  <c r="BR8" i="62"/>
  <c r="BQ8" i="62"/>
  <c r="BP8" i="62"/>
  <c r="BN8" i="62"/>
  <c r="BM8" i="62"/>
  <c r="BL8" i="62"/>
  <c r="BK8" i="62"/>
  <c r="BJ8" i="62"/>
  <c r="CC7" i="62"/>
  <c r="CB7" i="62"/>
  <c r="CA7" i="62"/>
  <c r="BZ7" i="62"/>
  <c r="BX7" i="62"/>
  <c r="BW7" i="62"/>
  <c r="BV7" i="62"/>
  <c r="BU7" i="62"/>
  <c r="BS7" i="62"/>
  <c r="BR7" i="62"/>
  <c r="BQ7" i="62"/>
  <c r="BP7" i="62"/>
  <c r="BN7" i="62"/>
  <c r="BM7" i="62"/>
  <c r="BL7" i="62"/>
  <c r="BK7" i="62"/>
  <c r="BJ7" i="62"/>
  <c r="CC6" i="62"/>
  <c r="CB6" i="62"/>
  <c r="CA6" i="62"/>
  <c r="BZ6" i="62"/>
  <c r="BX6" i="62"/>
  <c r="BW6" i="62"/>
  <c r="BV6" i="62"/>
  <c r="BU6" i="62"/>
  <c r="BS6" i="62"/>
  <c r="BR6" i="62"/>
  <c r="BQ6" i="62"/>
  <c r="BP6" i="62"/>
  <c r="BN6" i="62"/>
  <c r="BM6" i="62"/>
  <c r="BL6" i="62"/>
  <c r="BK6" i="62"/>
  <c r="BJ6" i="62"/>
  <c r="CC5" i="62"/>
  <c r="CB5" i="62"/>
  <c r="CA5" i="62"/>
  <c r="BZ5" i="62"/>
  <c r="BX5" i="62"/>
  <c r="BW5" i="62"/>
  <c r="BV5" i="62"/>
  <c r="BU5" i="62"/>
  <c r="BS5" i="62"/>
  <c r="BR5" i="62"/>
  <c r="BQ5" i="62"/>
  <c r="BP5" i="62"/>
  <c r="BN5" i="62"/>
  <c r="BM5" i="62"/>
  <c r="BL5" i="62"/>
  <c r="BK5" i="62"/>
  <c r="BJ5" i="62"/>
  <c r="CC4" i="62"/>
  <c r="CB4" i="62"/>
  <c r="CA4" i="62"/>
  <c r="BZ4" i="62"/>
  <c r="BX4" i="62"/>
  <c r="BW4" i="62"/>
  <c r="BV4" i="62"/>
  <c r="BU4" i="62"/>
  <c r="BS4" i="62"/>
  <c r="BR4" i="62"/>
  <c r="BQ4" i="62"/>
  <c r="BP4" i="62"/>
  <c r="BN4" i="62"/>
  <c r="BM4" i="62"/>
  <c r="BL4" i="62"/>
  <c r="BK4" i="62"/>
  <c r="BJ4" i="62"/>
  <c r="CC3" i="62"/>
  <c r="CB3" i="62"/>
  <c r="CA3" i="62"/>
  <c r="BZ3" i="62"/>
  <c r="BX3" i="62"/>
  <c r="BW3" i="62"/>
  <c r="BV3" i="62"/>
  <c r="BU3" i="62"/>
  <c r="BS3" i="62"/>
  <c r="BR3" i="62"/>
  <c r="BQ3" i="62"/>
  <c r="BP3" i="62"/>
  <c r="BN3" i="62"/>
  <c r="BM3" i="62"/>
  <c r="BL3" i="62"/>
  <c r="BK3" i="62"/>
  <c r="BJ3" i="62"/>
  <c r="CC9" i="61"/>
  <c r="CB9" i="61"/>
  <c r="CA9" i="61"/>
  <c r="BZ9" i="61"/>
  <c r="BX9" i="61"/>
  <c r="BW9" i="61"/>
  <c r="BV9" i="61"/>
  <c r="BU9" i="61"/>
  <c r="BS9" i="61"/>
  <c r="BR9" i="61"/>
  <c r="BQ9" i="61"/>
  <c r="BP9" i="61"/>
  <c r="BN9" i="61"/>
  <c r="BM9" i="61"/>
  <c r="BL9" i="61"/>
  <c r="BK9" i="61"/>
  <c r="BJ9" i="61"/>
  <c r="CC8" i="61"/>
  <c r="CB8" i="61"/>
  <c r="CA8" i="61"/>
  <c r="BZ8" i="61"/>
  <c r="BX8" i="61"/>
  <c r="BW8" i="61"/>
  <c r="BV8" i="61"/>
  <c r="BU8" i="61"/>
  <c r="BS8" i="61"/>
  <c r="BR8" i="61"/>
  <c r="BQ8" i="61"/>
  <c r="BP8" i="61"/>
  <c r="BN8" i="61"/>
  <c r="BM8" i="61"/>
  <c r="BL8" i="61"/>
  <c r="BK8" i="61"/>
  <c r="BJ8" i="61"/>
  <c r="CC7" i="61"/>
  <c r="CB7" i="61"/>
  <c r="CA7" i="61"/>
  <c r="BZ7" i="61"/>
  <c r="BX7" i="61"/>
  <c r="BW7" i="61"/>
  <c r="BV7" i="61"/>
  <c r="BU7" i="61"/>
  <c r="BS7" i="61"/>
  <c r="BR7" i="61"/>
  <c r="BQ7" i="61"/>
  <c r="BP7" i="61"/>
  <c r="BN7" i="61"/>
  <c r="BM7" i="61"/>
  <c r="BL7" i="61"/>
  <c r="BK7" i="61"/>
  <c r="BJ7" i="61"/>
  <c r="CC6" i="61"/>
  <c r="CB6" i="61"/>
  <c r="CA6" i="61"/>
  <c r="BZ6" i="61"/>
  <c r="BX6" i="61"/>
  <c r="BW6" i="61"/>
  <c r="BV6" i="61"/>
  <c r="BU6" i="61"/>
  <c r="BS6" i="61"/>
  <c r="BR6" i="61"/>
  <c r="BQ6" i="61"/>
  <c r="BP6" i="61"/>
  <c r="BN6" i="61"/>
  <c r="BM6" i="61"/>
  <c r="BL6" i="61"/>
  <c r="BK6" i="61"/>
  <c r="BJ6" i="61"/>
  <c r="CC5" i="61"/>
  <c r="CB5" i="61"/>
  <c r="CA5" i="61"/>
  <c r="BZ5" i="61"/>
  <c r="BX5" i="61"/>
  <c r="BW5" i="61"/>
  <c r="BV5" i="61"/>
  <c r="BU5" i="61"/>
  <c r="BS5" i="61"/>
  <c r="BR5" i="61"/>
  <c r="BQ5" i="61"/>
  <c r="BP5" i="61"/>
  <c r="BN5" i="61"/>
  <c r="BM5" i="61"/>
  <c r="BL5" i="61"/>
  <c r="BK5" i="61"/>
  <c r="BJ5" i="61"/>
  <c r="CC4" i="61"/>
  <c r="CB4" i="61"/>
  <c r="CA4" i="61"/>
  <c r="BZ4" i="61"/>
  <c r="BX4" i="61"/>
  <c r="BW4" i="61"/>
  <c r="BV4" i="61"/>
  <c r="BU4" i="61"/>
  <c r="BS4" i="61"/>
  <c r="BR4" i="61"/>
  <c r="BQ4" i="61"/>
  <c r="BP4" i="61"/>
  <c r="BN4" i="61"/>
  <c r="BM4" i="61"/>
  <c r="BL4" i="61"/>
  <c r="BK4" i="61"/>
  <c r="BJ4" i="61"/>
  <c r="CC3" i="61"/>
  <c r="CB3" i="61"/>
  <c r="CA3" i="61"/>
  <c r="BZ3" i="61"/>
  <c r="BX3" i="61"/>
  <c r="BW3" i="61"/>
  <c r="BV3" i="61"/>
  <c r="BU3" i="61"/>
  <c r="BS3" i="61"/>
  <c r="BR3" i="61"/>
  <c r="BQ3" i="61"/>
  <c r="BP3" i="61"/>
  <c r="BN3" i="61"/>
  <c r="BM3" i="61"/>
  <c r="BL3" i="61"/>
  <c r="BK3" i="61"/>
  <c r="BJ3" i="61"/>
  <c r="CC9" i="60"/>
  <c r="CB9" i="60"/>
  <c r="CA9" i="60"/>
  <c r="BZ9" i="60"/>
  <c r="BX9" i="60"/>
  <c r="BW9" i="60"/>
  <c r="BV9" i="60"/>
  <c r="BU9" i="60"/>
  <c r="BS9" i="60"/>
  <c r="BR9" i="60"/>
  <c r="BQ9" i="60"/>
  <c r="BP9" i="60"/>
  <c r="BN9" i="60"/>
  <c r="BM9" i="60"/>
  <c r="BL9" i="60"/>
  <c r="BK9" i="60"/>
  <c r="BJ9" i="60"/>
  <c r="CC8" i="60"/>
  <c r="CB8" i="60"/>
  <c r="CA8" i="60"/>
  <c r="BZ8" i="60"/>
  <c r="BX8" i="60"/>
  <c r="BW8" i="60"/>
  <c r="BV8" i="60"/>
  <c r="BU8" i="60"/>
  <c r="BS8" i="60"/>
  <c r="BR8" i="60"/>
  <c r="BQ8" i="60"/>
  <c r="BP8" i="60"/>
  <c r="BN8" i="60"/>
  <c r="BM8" i="60"/>
  <c r="BL8" i="60"/>
  <c r="BK8" i="60"/>
  <c r="BJ8" i="60"/>
  <c r="CC7" i="60"/>
  <c r="CB7" i="60"/>
  <c r="CA7" i="60"/>
  <c r="BZ7" i="60"/>
  <c r="BX7" i="60"/>
  <c r="BW7" i="60"/>
  <c r="BV7" i="60"/>
  <c r="BU7" i="60"/>
  <c r="BS7" i="60"/>
  <c r="BR7" i="60"/>
  <c r="BQ7" i="60"/>
  <c r="BP7" i="60"/>
  <c r="BN7" i="60"/>
  <c r="BM7" i="60"/>
  <c r="BL7" i="60"/>
  <c r="BK7" i="60"/>
  <c r="BJ7" i="60"/>
  <c r="CC6" i="60"/>
  <c r="CB6" i="60"/>
  <c r="CA6" i="60"/>
  <c r="BZ6" i="60"/>
  <c r="BX6" i="60"/>
  <c r="BW6" i="60"/>
  <c r="BV6" i="60"/>
  <c r="BU6" i="60"/>
  <c r="BS6" i="60"/>
  <c r="BR6" i="60"/>
  <c r="BQ6" i="60"/>
  <c r="BP6" i="60"/>
  <c r="BN6" i="60"/>
  <c r="BM6" i="60"/>
  <c r="BL6" i="60"/>
  <c r="BK6" i="60"/>
  <c r="BJ6" i="60"/>
  <c r="CC5" i="60"/>
  <c r="CB5" i="60"/>
  <c r="CA5" i="60"/>
  <c r="BZ5" i="60"/>
  <c r="BX5" i="60"/>
  <c r="BW5" i="60"/>
  <c r="BV5" i="60"/>
  <c r="BU5" i="60"/>
  <c r="BS5" i="60"/>
  <c r="BR5" i="60"/>
  <c r="BQ5" i="60"/>
  <c r="BP5" i="60"/>
  <c r="BN5" i="60"/>
  <c r="BM5" i="60"/>
  <c r="BL5" i="60"/>
  <c r="BK5" i="60"/>
  <c r="BJ5" i="60"/>
  <c r="CC4" i="60"/>
  <c r="CB4" i="60"/>
  <c r="CA4" i="60"/>
  <c r="BZ4" i="60"/>
  <c r="BX4" i="60"/>
  <c r="BW4" i="60"/>
  <c r="BV4" i="60"/>
  <c r="BU4" i="60"/>
  <c r="BS4" i="60"/>
  <c r="BR4" i="60"/>
  <c r="BQ4" i="60"/>
  <c r="BP4" i="60"/>
  <c r="BN4" i="60"/>
  <c r="BM4" i="60"/>
  <c r="BL4" i="60"/>
  <c r="BK4" i="60"/>
  <c r="BJ4" i="60"/>
  <c r="CC3" i="60"/>
  <c r="CB3" i="60"/>
  <c r="CA3" i="60"/>
  <c r="BZ3" i="60"/>
  <c r="BX3" i="60"/>
  <c r="BW3" i="60"/>
  <c r="BV3" i="60"/>
  <c r="BU3" i="60"/>
  <c r="BS3" i="60"/>
  <c r="BR3" i="60"/>
  <c r="BQ3" i="60"/>
  <c r="BP3" i="60"/>
  <c r="BN3" i="60"/>
  <c r="BM3" i="60"/>
  <c r="BL3" i="60"/>
  <c r="BK3" i="60"/>
  <c r="BJ3" i="60"/>
  <c r="CC7" i="59"/>
  <c r="CB7" i="59"/>
  <c r="CA7" i="59"/>
  <c r="BZ7" i="59"/>
  <c r="BX7" i="59"/>
  <c r="BW7" i="59"/>
  <c r="BV7" i="59"/>
  <c r="BU7" i="59"/>
  <c r="BS7" i="59"/>
  <c r="BR7" i="59"/>
  <c r="BQ7" i="59"/>
  <c r="BP7" i="59"/>
  <c r="BN7" i="59"/>
  <c r="BM7" i="59"/>
  <c r="BL7" i="59"/>
  <c r="BK7" i="59"/>
  <c r="BJ7" i="59"/>
  <c r="CC6" i="59"/>
  <c r="CB6" i="59"/>
  <c r="CA6" i="59"/>
  <c r="BZ6" i="59"/>
  <c r="BX6" i="59"/>
  <c r="BW6" i="59"/>
  <c r="BV6" i="59"/>
  <c r="BU6" i="59"/>
  <c r="BS6" i="59"/>
  <c r="BR6" i="59"/>
  <c r="BQ6" i="59"/>
  <c r="BP6" i="59"/>
  <c r="BN6" i="59"/>
  <c r="BM6" i="59"/>
  <c r="BL6" i="59"/>
  <c r="BK6" i="59"/>
  <c r="BJ6" i="59"/>
  <c r="CC5" i="59"/>
  <c r="CB5" i="59"/>
  <c r="CA5" i="59"/>
  <c r="BZ5" i="59"/>
  <c r="BX5" i="59"/>
  <c r="BW5" i="59"/>
  <c r="BV5" i="59"/>
  <c r="BU5" i="59"/>
  <c r="BS5" i="59"/>
  <c r="BR5" i="59"/>
  <c r="BQ5" i="59"/>
  <c r="BP5" i="59"/>
  <c r="BN5" i="59"/>
  <c r="BM5" i="59"/>
  <c r="BL5" i="59"/>
  <c r="BK5" i="59"/>
  <c r="BJ5" i="59"/>
  <c r="CC4" i="59"/>
  <c r="CB4" i="59"/>
  <c r="CA4" i="59"/>
  <c r="BZ4" i="59"/>
  <c r="BX4" i="59"/>
  <c r="BW4" i="59"/>
  <c r="BV4" i="59"/>
  <c r="BU4" i="59"/>
  <c r="BS4" i="59"/>
  <c r="BR4" i="59"/>
  <c r="BQ4" i="59"/>
  <c r="BP4" i="59"/>
  <c r="BN4" i="59"/>
  <c r="BM4" i="59"/>
  <c r="BL4" i="59"/>
  <c r="BK4" i="59"/>
  <c r="BJ4" i="59"/>
  <c r="CC3" i="59"/>
  <c r="CB3" i="59"/>
  <c r="CA3" i="59"/>
  <c r="BZ3" i="59"/>
  <c r="BX3" i="59"/>
  <c r="BW3" i="59"/>
  <c r="BV3" i="59"/>
  <c r="BU3" i="59"/>
  <c r="BS3" i="59"/>
  <c r="BR3" i="59"/>
  <c r="BQ3" i="59"/>
  <c r="BP3" i="59"/>
  <c r="BN3" i="59"/>
  <c r="BM3" i="59"/>
  <c r="BL3" i="59"/>
  <c r="BK3" i="59"/>
  <c r="BJ3" i="59"/>
  <c r="CC7" i="58"/>
  <c r="CB7" i="58"/>
  <c r="CA7" i="58"/>
  <c r="BZ7" i="58"/>
  <c r="BX7" i="58"/>
  <c r="BW7" i="58"/>
  <c r="BV7" i="58"/>
  <c r="BU7" i="58"/>
  <c r="BS7" i="58"/>
  <c r="BR7" i="58"/>
  <c r="BQ7" i="58"/>
  <c r="BP7" i="58"/>
  <c r="BN7" i="58"/>
  <c r="BM7" i="58"/>
  <c r="BL7" i="58"/>
  <c r="BK7" i="58"/>
  <c r="BJ7" i="58"/>
  <c r="CC6" i="58"/>
  <c r="CB6" i="58"/>
  <c r="CA6" i="58"/>
  <c r="BZ6" i="58"/>
  <c r="BX6" i="58"/>
  <c r="BW6" i="58"/>
  <c r="BV6" i="58"/>
  <c r="BU6" i="58"/>
  <c r="BS6" i="58"/>
  <c r="BR6" i="58"/>
  <c r="BQ6" i="58"/>
  <c r="BP6" i="58"/>
  <c r="BN6" i="58"/>
  <c r="BM6" i="58"/>
  <c r="BL6" i="58"/>
  <c r="BK6" i="58"/>
  <c r="BJ6" i="58"/>
  <c r="CC5" i="58"/>
  <c r="CB5" i="58"/>
  <c r="CA5" i="58"/>
  <c r="BZ5" i="58"/>
  <c r="BX5" i="58"/>
  <c r="BW5" i="58"/>
  <c r="BV5" i="58"/>
  <c r="BU5" i="58"/>
  <c r="BS5" i="58"/>
  <c r="BR5" i="58"/>
  <c r="BQ5" i="58"/>
  <c r="BP5" i="58"/>
  <c r="BN5" i="58"/>
  <c r="BM5" i="58"/>
  <c r="BL5" i="58"/>
  <c r="BK5" i="58"/>
  <c r="BJ5" i="58"/>
  <c r="CC4" i="58"/>
  <c r="CB4" i="58"/>
  <c r="CA4" i="58"/>
  <c r="BZ4" i="58"/>
  <c r="BX4" i="58"/>
  <c r="BW4" i="58"/>
  <c r="BV4" i="58"/>
  <c r="BU4" i="58"/>
  <c r="BS4" i="58"/>
  <c r="BR4" i="58"/>
  <c r="BQ4" i="58"/>
  <c r="BP4" i="58"/>
  <c r="BN4" i="58"/>
  <c r="BM4" i="58"/>
  <c r="BL4" i="58"/>
  <c r="BK4" i="58"/>
  <c r="BJ4" i="58"/>
  <c r="CC3" i="58"/>
  <c r="CB3" i="58"/>
  <c r="CA3" i="58"/>
  <c r="BZ3" i="58"/>
  <c r="BX3" i="58"/>
  <c r="BW3" i="58"/>
  <c r="BV3" i="58"/>
  <c r="BU3" i="58"/>
  <c r="BS3" i="58"/>
  <c r="BR3" i="58"/>
  <c r="BQ3" i="58"/>
  <c r="BP3" i="58"/>
  <c r="BN3" i="58"/>
  <c r="BM3" i="58"/>
  <c r="BL3" i="58"/>
  <c r="BK3" i="58"/>
  <c r="BJ3" i="58"/>
  <c r="CC8" i="57"/>
  <c r="CB8" i="57"/>
  <c r="CA8" i="57"/>
  <c r="BZ8" i="57"/>
  <c r="BX8" i="57"/>
  <c r="BW8" i="57"/>
  <c r="BV8" i="57"/>
  <c r="BU8" i="57"/>
  <c r="BS8" i="57"/>
  <c r="BR8" i="57"/>
  <c r="BQ8" i="57"/>
  <c r="BP8" i="57"/>
  <c r="BN8" i="57"/>
  <c r="BM8" i="57"/>
  <c r="BL8" i="57"/>
  <c r="BK8" i="57"/>
  <c r="BJ8" i="57"/>
  <c r="CC7" i="57"/>
  <c r="CB7" i="57"/>
  <c r="CA7" i="57"/>
  <c r="BZ7" i="57"/>
  <c r="BX7" i="57"/>
  <c r="BW7" i="57"/>
  <c r="BV7" i="57"/>
  <c r="BU7" i="57"/>
  <c r="BS7" i="57"/>
  <c r="BR7" i="57"/>
  <c r="BQ7" i="57"/>
  <c r="BP7" i="57"/>
  <c r="BN7" i="57"/>
  <c r="BM7" i="57"/>
  <c r="BL7" i="57"/>
  <c r="BK7" i="57"/>
  <c r="BJ7" i="57"/>
  <c r="CC6" i="57"/>
  <c r="CB6" i="57"/>
  <c r="CA6" i="57"/>
  <c r="BZ6" i="57"/>
  <c r="BX6" i="57"/>
  <c r="BW6" i="57"/>
  <c r="BV6" i="57"/>
  <c r="BU6" i="57"/>
  <c r="BS6" i="57"/>
  <c r="BR6" i="57"/>
  <c r="BQ6" i="57"/>
  <c r="BP6" i="57"/>
  <c r="BN6" i="57"/>
  <c r="BM6" i="57"/>
  <c r="BL6" i="57"/>
  <c r="BK6" i="57"/>
  <c r="BJ6" i="57"/>
  <c r="CC5" i="57"/>
  <c r="CB5" i="57"/>
  <c r="CA5" i="57"/>
  <c r="BZ5" i="57"/>
  <c r="BX5" i="57"/>
  <c r="BW5" i="57"/>
  <c r="BV5" i="57"/>
  <c r="BU5" i="57"/>
  <c r="BS5" i="57"/>
  <c r="BR5" i="57"/>
  <c r="BQ5" i="57"/>
  <c r="BP5" i="57"/>
  <c r="BN5" i="57"/>
  <c r="BM5" i="57"/>
  <c r="BL5" i="57"/>
  <c r="BK5" i="57"/>
  <c r="BJ5" i="57"/>
  <c r="CC4" i="57"/>
  <c r="CB4" i="57"/>
  <c r="CA4" i="57"/>
  <c r="BZ4" i="57"/>
  <c r="BX4" i="57"/>
  <c r="BW4" i="57"/>
  <c r="BV4" i="57"/>
  <c r="BU4" i="57"/>
  <c r="BS4" i="57"/>
  <c r="BR4" i="57"/>
  <c r="BQ4" i="57"/>
  <c r="BP4" i="57"/>
  <c r="BN4" i="57"/>
  <c r="BM4" i="57"/>
  <c r="BL4" i="57"/>
  <c r="BK4" i="57"/>
  <c r="BJ4" i="57"/>
  <c r="CC3" i="57"/>
  <c r="CB3" i="57"/>
  <c r="CA3" i="57"/>
  <c r="BZ3" i="57"/>
  <c r="BX3" i="57"/>
  <c r="BW3" i="57"/>
  <c r="BV3" i="57"/>
  <c r="BU3" i="57"/>
  <c r="BS3" i="57"/>
  <c r="BR3" i="57"/>
  <c r="BQ3" i="57"/>
  <c r="BP3" i="57"/>
  <c r="BN3" i="57"/>
  <c r="BM3" i="57"/>
  <c r="BL3" i="57"/>
  <c r="BK3" i="57"/>
  <c r="BJ3" i="57"/>
  <c r="CC8" i="56"/>
  <c r="CB8" i="56"/>
  <c r="CA8" i="56"/>
  <c r="BZ8" i="56"/>
  <c r="BX8" i="56"/>
  <c r="BW8" i="56"/>
  <c r="BV8" i="56"/>
  <c r="BU8" i="56"/>
  <c r="BS8" i="56"/>
  <c r="BR8" i="56"/>
  <c r="BQ8" i="56"/>
  <c r="BP8" i="56"/>
  <c r="BN8" i="56"/>
  <c r="BM8" i="56"/>
  <c r="BL8" i="56"/>
  <c r="BK8" i="56"/>
  <c r="BJ8" i="56"/>
  <c r="CC7" i="56"/>
  <c r="CB7" i="56"/>
  <c r="CA7" i="56"/>
  <c r="BZ7" i="56"/>
  <c r="BX7" i="56"/>
  <c r="BW7" i="56"/>
  <c r="BV7" i="56"/>
  <c r="BU7" i="56"/>
  <c r="BS7" i="56"/>
  <c r="BR7" i="56"/>
  <c r="BQ7" i="56"/>
  <c r="BP7" i="56"/>
  <c r="BN7" i="56"/>
  <c r="BM7" i="56"/>
  <c r="BL7" i="56"/>
  <c r="BK7" i="56"/>
  <c r="BJ7" i="56"/>
  <c r="CC6" i="56"/>
  <c r="CB6" i="56"/>
  <c r="CA6" i="56"/>
  <c r="BZ6" i="56"/>
  <c r="BX6" i="56"/>
  <c r="BW6" i="56"/>
  <c r="BV6" i="56"/>
  <c r="BU6" i="56"/>
  <c r="BS6" i="56"/>
  <c r="BR6" i="56"/>
  <c r="BQ6" i="56"/>
  <c r="BP6" i="56"/>
  <c r="BN6" i="56"/>
  <c r="BM6" i="56"/>
  <c r="BL6" i="56"/>
  <c r="BK6" i="56"/>
  <c r="BJ6" i="56"/>
  <c r="CC5" i="56"/>
  <c r="CB5" i="56"/>
  <c r="CA5" i="56"/>
  <c r="BZ5" i="56"/>
  <c r="BX5" i="56"/>
  <c r="BW5" i="56"/>
  <c r="BV5" i="56"/>
  <c r="BU5" i="56"/>
  <c r="BS5" i="56"/>
  <c r="BR5" i="56"/>
  <c r="BQ5" i="56"/>
  <c r="BP5" i="56"/>
  <c r="BN5" i="56"/>
  <c r="BM5" i="56"/>
  <c r="BL5" i="56"/>
  <c r="BK5" i="56"/>
  <c r="BJ5" i="56"/>
  <c r="CC4" i="56"/>
  <c r="CB4" i="56"/>
  <c r="CA4" i="56"/>
  <c r="BZ4" i="56"/>
  <c r="BX4" i="56"/>
  <c r="BW4" i="56"/>
  <c r="BV4" i="56"/>
  <c r="BU4" i="56"/>
  <c r="BS4" i="56"/>
  <c r="BR4" i="56"/>
  <c r="BQ4" i="56"/>
  <c r="BP4" i="56"/>
  <c r="BN4" i="56"/>
  <c r="BM4" i="56"/>
  <c r="BL4" i="56"/>
  <c r="BK4" i="56"/>
  <c r="BJ4" i="56"/>
  <c r="CC3" i="56"/>
  <c r="CB3" i="56"/>
  <c r="CA3" i="56"/>
  <c r="BZ3" i="56"/>
  <c r="BX3" i="56"/>
  <c r="BW3" i="56"/>
  <c r="BV3" i="56"/>
  <c r="BU3" i="56"/>
  <c r="BS3" i="56"/>
  <c r="BR3" i="56"/>
  <c r="BQ3" i="56"/>
  <c r="BP3" i="56"/>
  <c r="BN3" i="56"/>
  <c r="BM3" i="56"/>
  <c r="BL3" i="56"/>
  <c r="BK3" i="56"/>
  <c r="BJ3" i="56"/>
  <c r="CC9" i="55"/>
  <c r="CB9" i="55"/>
  <c r="CA9" i="55"/>
  <c r="BZ9" i="55"/>
  <c r="BX9" i="55"/>
  <c r="BW9" i="55"/>
  <c r="BV9" i="55"/>
  <c r="BU9" i="55"/>
  <c r="BS9" i="55"/>
  <c r="BR9" i="55"/>
  <c r="BQ9" i="55"/>
  <c r="BP9" i="55"/>
  <c r="BN9" i="55"/>
  <c r="BM9" i="55"/>
  <c r="BL9" i="55"/>
  <c r="BK9" i="55"/>
  <c r="BJ9" i="55"/>
  <c r="CC8" i="55"/>
  <c r="CB8" i="55"/>
  <c r="CA8" i="55"/>
  <c r="BZ8" i="55"/>
  <c r="BX8" i="55"/>
  <c r="BW8" i="55"/>
  <c r="BV8" i="55"/>
  <c r="BU8" i="55"/>
  <c r="BS8" i="55"/>
  <c r="BR8" i="55"/>
  <c r="BQ8" i="55"/>
  <c r="BP8" i="55"/>
  <c r="BN8" i="55"/>
  <c r="BM8" i="55"/>
  <c r="BL8" i="55"/>
  <c r="BK8" i="55"/>
  <c r="BJ8" i="55"/>
  <c r="CC7" i="55"/>
  <c r="CB7" i="55"/>
  <c r="CA7" i="55"/>
  <c r="BZ7" i="55"/>
  <c r="BX7" i="55"/>
  <c r="BW7" i="55"/>
  <c r="BV7" i="55"/>
  <c r="BU7" i="55"/>
  <c r="BS7" i="55"/>
  <c r="BR7" i="55"/>
  <c r="BQ7" i="55"/>
  <c r="BP7" i="55"/>
  <c r="BN7" i="55"/>
  <c r="BM7" i="55"/>
  <c r="BL7" i="55"/>
  <c r="BK7" i="55"/>
  <c r="BJ7" i="55"/>
  <c r="CC6" i="55"/>
  <c r="CB6" i="55"/>
  <c r="CA6" i="55"/>
  <c r="BZ6" i="55"/>
  <c r="BX6" i="55"/>
  <c r="BW6" i="55"/>
  <c r="BV6" i="55"/>
  <c r="BU6" i="55"/>
  <c r="BS6" i="55"/>
  <c r="BR6" i="55"/>
  <c r="BQ6" i="55"/>
  <c r="BP6" i="55"/>
  <c r="BN6" i="55"/>
  <c r="BM6" i="55"/>
  <c r="BL6" i="55"/>
  <c r="BK6" i="55"/>
  <c r="BJ6" i="55"/>
  <c r="CC5" i="55"/>
  <c r="CB5" i="55"/>
  <c r="CA5" i="55"/>
  <c r="BZ5" i="55"/>
  <c r="BX5" i="55"/>
  <c r="BW5" i="55"/>
  <c r="BV5" i="55"/>
  <c r="BU5" i="55"/>
  <c r="BS5" i="55"/>
  <c r="BR5" i="55"/>
  <c r="BQ5" i="55"/>
  <c r="BP5" i="55"/>
  <c r="BN5" i="55"/>
  <c r="BM5" i="55"/>
  <c r="BL5" i="55"/>
  <c r="BK5" i="55"/>
  <c r="BJ5" i="55"/>
  <c r="CC4" i="55"/>
  <c r="CB4" i="55"/>
  <c r="CA4" i="55"/>
  <c r="BZ4" i="55"/>
  <c r="BX4" i="55"/>
  <c r="BW4" i="55"/>
  <c r="BV4" i="55"/>
  <c r="BU4" i="55"/>
  <c r="BS4" i="55"/>
  <c r="BR4" i="55"/>
  <c r="BQ4" i="55"/>
  <c r="BP4" i="55"/>
  <c r="BN4" i="55"/>
  <c r="BM4" i="55"/>
  <c r="BL4" i="55"/>
  <c r="BK4" i="55"/>
  <c r="BJ4" i="55"/>
  <c r="CC3" i="55"/>
  <c r="CB3" i="55"/>
  <c r="CA3" i="55"/>
  <c r="BZ3" i="55"/>
  <c r="BX3" i="55"/>
  <c r="BW3" i="55"/>
  <c r="BV3" i="55"/>
  <c r="BU3" i="55"/>
  <c r="BS3" i="55"/>
  <c r="BR3" i="55"/>
  <c r="BQ3" i="55"/>
  <c r="BP3" i="55"/>
  <c r="BN3" i="55"/>
  <c r="BM3" i="55"/>
  <c r="BL3" i="55"/>
  <c r="BK3" i="55"/>
  <c r="BJ3" i="55"/>
  <c r="CC9" i="54"/>
  <c r="CB9" i="54"/>
  <c r="CA9" i="54"/>
  <c r="BZ9" i="54"/>
  <c r="BX9" i="54"/>
  <c r="BW9" i="54"/>
  <c r="BV9" i="54"/>
  <c r="BU9" i="54"/>
  <c r="BS9" i="54"/>
  <c r="BR9" i="54"/>
  <c r="BQ9" i="54"/>
  <c r="BP9" i="54"/>
  <c r="BN9" i="54"/>
  <c r="BM9" i="54"/>
  <c r="BL9" i="54"/>
  <c r="BK9" i="54"/>
  <c r="BJ9" i="54"/>
  <c r="CC8" i="54"/>
  <c r="CB8" i="54"/>
  <c r="CA8" i="54"/>
  <c r="BZ8" i="54"/>
  <c r="BX8" i="54"/>
  <c r="BW8" i="54"/>
  <c r="BV8" i="54"/>
  <c r="BU8" i="54"/>
  <c r="BS8" i="54"/>
  <c r="BR8" i="54"/>
  <c r="BQ8" i="54"/>
  <c r="BP8" i="54"/>
  <c r="BN8" i="54"/>
  <c r="BM8" i="54"/>
  <c r="BL8" i="54"/>
  <c r="BK8" i="54"/>
  <c r="BJ8" i="54"/>
  <c r="CC7" i="54"/>
  <c r="CB7" i="54"/>
  <c r="CA7" i="54"/>
  <c r="BZ7" i="54"/>
  <c r="BX7" i="54"/>
  <c r="BW7" i="54"/>
  <c r="BV7" i="54"/>
  <c r="BU7" i="54"/>
  <c r="BS7" i="54"/>
  <c r="BR7" i="54"/>
  <c r="BQ7" i="54"/>
  <c r="BP7" i="54"/>
  <c r="BN7" i="54"/>
  <c r="BM7" i="54"/>
  <c r="BL7" i="54"/>
  <c r="BK7" i="54"/>
  <c r="BJ7" i="54"/>
  <c r="CC6" i="54"/>
  <c r="CB6" i="54"/>
  <c r="CA6" i="54"/>
  <c r="BZ6" i="54"/>
  <c r="BX6" i="54"/>
  <c r="BW6" i="54"/>
  <c r="BV6" i="54"/>
  <c r="BU6" i="54"/>
  <c r="BS6" i="54"/>
  <c r="BR6" i="54"/>
  <c r="BQ6" i="54"/>
  <c r="BP6" i="54"/>
  <c r="BN6" i="54"/>
  <c r="BM6" i="54"/>
  <c r="BL6" i="54"/>
  <c r="BK6" i="54"/>
  <c r="BJ6" i="54"/>
  <c r="CC5" i="54"/>
  <c r="CB5" i="54"/>
  <c r="CA5" i="54"/>
  <c r="BZ5" i="54"/>
  <c r="BX5" i="54"/>
  <c r="BW5" i="54"/>
  <c r="BV5" i="54"/>
  <c r="BU5" i="54"/>
  <c r="BS5" i="54"/>
  <c r="BR5" i="54"/>
  <c r="BQ5" i="54"/>
  <c r="BP5" i="54"/>
  <c r="BN5" i="54"/>
  <c r="BM5" i="54"/>
  <c r="BL5" i="54"/>
  <c r="BK5" i="54"/>
  <c r="BJ5" i="54"/>
  <c r="CC4" i="54"/>
  <c r="CB4" i="54"/>
  <c r="CA4" i="54"/>
  <c r="BZ4" i="54"/>
  <c r="BX4" i="54"/>
  <c r="BW4" i="54"/>
  <c r="BV4" i="54"/>
  <c r="BU4" i="54"/>
  <c r="BS4" i="54"/>
  <c r="BR4" i="54"/>
  <c r="BQ4" i="54"/>
  <c r="BP4" i="54"/>
  <c r="BN4" i="54"/>
  <c r="BM4" i="54"/>
  <c r="BL4" i="54"/>
  <c r="BK4" i="54"/>
  <c r="BJ4" i="54"/>
  <c r="CC3" i="54"/>
  <c r="CB3" i="54"/>
  <c r="CA3" i="54"/>
  <c r="BZ3" i="54"/>
  <c r="BX3" i="54"/>
  <c r="BW3" i="54"/>
  <c r="BV3" i="54"/>
  <c r="BU3" i="54"/>
  <c r="BS3" i="54"/>
  <c r="BR3" i="54"/>
  <c r="BQ3" i="54"/>
  <c r="BP3" i="54"/>
  <c r="BN3" i="54"/>
  <c r="BM3" i="54"/>
  <c r="BL3" i="54"/>
  <c r="BK3" i="54"/>
  <c r="BJ3" i="54"/>
  <c r="CC9" i="53"/>
  <c r="CB9" i="53"/>
  <c r="CA9" i="53"/>
  <c r="BZ9" i="53"/>
  <c r="BX9" i="53"/>
  <c r="BW9" i="53"/>
  <c r="BV9" i="53"/>
  <c r="BU9" i="53"/>
  <c r="BS9" i="53"/>
  <c r="BR9" i="53"/>
  <c r="BQ9" i="53"/>
  <c r="BP9" i="53"/>
  <c r="BN9" i="53"/>
  <c r="BM9" i="53"/>
  <c r="BL9" i="53"/>
  <c r="BK9" i="53"/>
  <c r="BJ9" i="53"/>
  <c r="CC8" i="53"/>
  <c r="CB8" i="53"/>
  <c r="CA8" i="53"/>
  <c r="BZ8" i="53"/>
  <c r="BX8" i="53"/>
  <c r="BW8" i="53"/>
  <c r="BV8" i="53"/>
  <c r="BU8" i="53"/>
  <c r="BS8" i="53"/>
  <c r="BR8" i="53"/>
  <c r="BQ8" i="53"/>
  <c r="BP8" i="53"/>
  <c r="BN8" i="53"/>
  <c r="BM8" i="53"/>
  <c r="BL8" i="53"/>
  <c r="BK8" i="53"/>
  <c r="BJ8" i="53"/>
  <c r="CC7" i="53"/>
  <c r="CB7" i="53"/>
  <c r="CA7" i="53"/>
  <c r="BZ7" i="53"/>
  <c r="BX7" i="53"/>
  <c r="BW7" i="53"/>
  <c r="BV7" i="53"/>
  <c r="BU7" i="53"/>
  <c r="BS7" i="53"/>
  <c r="BR7" i="53"/>
  <c r="BQ7" i="53"/>
  <c r="BP7" i="53"/>
  <c r="BN7" i="53"/>
  <c r="BM7" i="53"/>
  <c r="BL7" i="53"/>
  <c r="BK7" i="53"/>
  <c r="BJ7" i="53"/>
  <c r="CC6" i="53"/>
  <c r="CB6" i="53"/>
  <c r="CA6" i="53"/>
  <c r="BZ6" i="53"/>
  <c r="BX6" i="53"/>
  <c r="BW6" i="53"/>
  <c r="BV6" i="53"/>
  <c r="BU6" i="53"/>
  <c r="BS6" i="53"/>
  <c r="BR6" i="53"/>
  <c r="BQ6" i="53"/>
  <c r="BP6" i="53"/>
  <c r="BN6" i="53"/>
  <c r="BM6" i="53"/>
  <c r="BL6" i="53"/>
  <c r="BK6" i="53"/>
  <c r="BJ6" i="53"/>
  <c r="CC5" i="53"/>
  <c r="CB5" i="53"/>
  <c r="CA5" i="53"/>
  <c r="BZ5" i="53"/>
  <c r="BX5" i="53"/>
  <c r="BW5" i="53"/>
  <c r="BV5" i="53"/>
  <c r="BU5" i="53"/>
  <c r="BS5" i="53"/>
  <c r="BR5" i="53"/>
  <c r="BQ5" i="53"/>
  <c r="BP5" i="53"/>
  <c r="BN5" i="53"/>
  <c r="BM5" i="53"/>
  <c r="BL5" i="53"/>
  <c r="BK5" i="53"/>
  <c r="BJ5" i="53"/>
  <c r="CC4" i="53"/>
  <c r="CB4" i="53"/>
  <c r="CA4" i="53"/>
  <c r="BZ4" i="53"/>
  <c r="BX4" i="53"/>
  <c r="BW4" i="53"/>
  <c r="BV4" i="53"/>
  <c r="BU4" i="53"/>
  <c r="BS4" i="53"/>
  <c r="BR4" i="53"/>
  <c r="BQ4" i="53"/>
  <c r="BP4" i="53"/>
  <c r="BN4" i="53"/>
  <c r="BM4" i="53"/>
  <c r="BL4" i="53"/>
  <c r="BK4" i="53"/>
  <c r="BJ4" i="53"/>
  <c r="CC3" i="53"/>
  <c r="CB3" i="53"/>
  <c r="CA3" i="53"/>
  <c r="BZ3" i="53"/>
  <c r="BX3" i="53"/>
  <c r="BW3" i="53"/>
  <c r="BV3" i="53"/>
  <c r="BU3" i="53"/>
  <c r="BS3" i="53"/>
  <c r="BR3" i="53"/>
  <c r="BQ3" i="53"/>
  <c r="BP3" i="53"/>
  <c r="BN3" i="53"/>
  <c r="BM3" i="53"/>
  <c r="BL3" i="53"/>
  <c r="BK3" i="53"/>
  <c r="BJ3" i="53"/>
  <c r="BZ4" i="1"/>
  <c r="CA4" i="1"/>
  <c r="CB4" i="1"/>
  <c r="CC4" i="1"/>
  <c r="BZ5" i="1"/>
  <c r="CA5" i="1"/>
  <c r="CB5" i="1"/>
  <c r="CC5" i="1"/>
  <c r="BZ6" i="1"/>
  <c r="CA6" i="1"/>
  <c r="CB6" i="1"/>
  <c r="CC6" i="1"/>
  <c r="BZ7" i="1"/>
  <c r="CA7" i="1"/>
  <c r="CB7" i="1"/>
  <c r="CC7" i="1"/>
  <c r="BZ8" i="1"/>
  <c r="CA8" i="1"/>
  <c r="CB8" i="1"/>
  <c r="CC8" i="1"/>
  <c r="BZ9" i="1"/>
  <c r="CA9" i="1"/>
  <c r="CB9" i="1"/>
  <c r="CC9" i="1"/>
  <c r="CC3" i="1"/>
  <c r="CB3" i="1"/>
  <c r="CA3" i="1"/>
  <c r="BZ3" i="1"/>
  <c r="BV4" i="1"/>
  <c r="BW4" i="1"/>
  <c r="BX4" i="1"/>
  <c r="BV5" i="1"/>
  <c r="BW5" i="1"/>
  <c r="BX5" i="1"/>
  <c r="BV6" i="1"/>
  <c r="BW6" i="1"/>
  <c r="BX6" i="1"/>
  <c r="BV7" i="1"/>
  <c r="BW7" i="1"/>
  <c r="BX7" i="1"/>
  <c r="BV8" i="1"/>
  <c r="BW8" i="1"/>
  <c r="BX8" i="1"/>
  <c r="BV9" i="1"/>
  <c r="BW9" i="1"/>
  <c r="BX9" i="1"/>
  <c r="BX3" i="1"/>
  <c r="BW3" i="1"/>
  <c r="BV3" i="1"/>
  <c r="BU4" i="1"/>
  <c r="BU5" i="1"/>
  <c r="BU6" i="1"/>
  <c r="BU7" i="1"/>
  <c r="BU8" i="1"/>
  <c r="BU9" i="1"/>
  <c r="BU3" i="1"/>
  <c r="BP4" i="1"/>
  <c r="BP5" i="1"/>
  <c r="BP6" i="1"/>
  <c r="BP7" i="1"/>
  <c r="BP8" i="1"/>
  <c r="BP9" i="1"/>
  <c r="BP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S3" i="1"/>
  <c r="BR3" i="1"/>
  <c r="BQ3" i="1"/>
  <c r="BJ4" i="1"/>
  <c r="BK4" i="1"/>
  <c r="BL4" i="1"/>
  <c r="BM4" i="1"/>
  <c r="BN4" i="1"/>
  <c r="BJ5" i="1"/>
  <c r="BK5" i="1"/>
  <c r="BL5" i="1"/>
  <c r="BM5" i="1"/>
  <c r="BN5" i="1"/>
  <c r="BJ6" i="1"/>
  <c r="BK6" i="1"/>
  <c r="BL6" i="1"/>
  <c r="BM6" i="1"/>
  <c r="BN6" i="1"/>
  <c r="BJ7" i="1"/>
  <c r="BK7" i="1"/>
  <c r="BL7" i="1"/>
  <c r="BM7" i="1"/>
  <c r="BN7" i="1"/>
  <c r="BJ8" i="1"/>
  <c r="BK8" i="1"/>
  <c r="BL8" i="1"/>
  <c r="BM8" i="1"/>
  <c r="BN8" i="1"/>
  <c r="BJ9" i="1"/>
  <c r="BK9" i="1"/>
  <c r="BL9" i="1"/>
  <c r="BM9" i="1"/>
  <c r="BN9" i="1"/>
  <c r="BN3" i="1"/>
  <c r="BM3" i="1"/>
  <c r="BL3" i="1"/>
  <c r="BK3" i="1"/>
  <c r="BJ3" i="1"/>
  <c r="F4" i="77"/>
  <c r="F5" i="77"/>
  <c r="F6" i="77"/>
  <c r="F3" i="77"/>
  <c r="AE6" i="77"/>
  <c r="AD6" i="77"/>
  <c r="AC6" i="77"/>
  <c r="AA6" i="77"/>
  <c r="Z6" i="77"/>
  <c r="Y6" i="77"/>
  <c r="W6" i="77"/>
  <c r="V6" i="77"/>
  <c r="U6" i="77"/>
  <c r="S6" i="77"/>
  <c r="R6" i="77"/>
  <c r="Q6" i="77"/>
  <c r="O6" i="77"/>
  <c r="N6" i="77"/>
  <c r="M6" i="77"/>
  <c r="K6" i="77"/>
  <c r="J6" i="77"/>
  <c r="I6" i="77"/>
  <c r="AE5" i="77"/>
  <c r="AD5" i="77"/>
  <c r="AC5" i="77"/>
  <c r="AA5" i="77"/>
  <c r="Z5" i="77"/>
  <c r="Y5" i="77"/>
  <c r="W5" i="77"/>
  <c r="V5" i="77"/>
  <c r="U5" i="77"/>
  <c r="S5" i="77"/>
  <c r="R5" i="77"/>
  <c r="Q5" i="77"/>
  <c r="O5" i="77"/>
  <c r="N5" i="77"/>
  <c r="M5" i="77"/>
  <c r="K5" i="77"/>
  <c r="J5" i="77"/>
  <c r="I5" i="77"/>
  <c r="AE4" i="77"/>
  <c r="AD4" i="77"/>
  <c r="AC4" i="77"/>
  <c r="AA4" i="77"/>
  <c r="Z4" i="77"/>
  <c r="Y4" i="77"/>
  <c r="W4" i="77"/>
  <c r="V4" i="77"/>
  <c r="U4" i="77"/>
  <c r="S4" i="77"/>
  <c r="R4" i="77"/>
  <c r="Q4" i="77"/>
  <c r="O4" i="77"/>
  <c r="N4" i="77"/>
  <c r="M4" i="77"/>
  <c r="K4" i="77"/>
  <c r="J4" i="77"/>
  <c r="I4" i="77"/>
  <c r="AE3" i="77"/>
  <c r="AD3" i="77"/>
  <c r="AC3" i="77"/>
  <c r="AA3" i="77"/>
  <c r="Z3" i="77"/>
  <c r="Y3" i="77"/>
  <c r="W3" i="77"/>
  <c r="V3" i="77"/>
  <c r="U3" i="77"/>
  <c r="S3" i="77"/>
  <c r="R3" i="77"/>
  <c r="Q3" i="77"/>
  <c r="O3" i="77"/>
  <c r="N3" i="77"/>
  <c r="M3" i="77"/>
  <c r="K3" i="77"/>
  <c r="J3" i="77"/>
  <c r="I3" i="77"/>
  <c r="F4" i="76"/>
  <c r="F5" i="76"/>
  <c r="F6" i="76"/>
  <c r="F7" i="76"/>
  <c r="F3" i="76"/>
  <c r="AE7" i="76"/>
  <c r="AD7" i="76"/>
  <c r="AC7" i="76"/>
  <c r="AA7" i="76"/>
  <c r="Z7" i="76"/>
  <c r="Y7" i="76"/>
  <c r="W7" i="76"/>
  <c r="V7" i="76"/>
  <c r="U7" i="76"/>
  <c r="S7" i="76"/>
  <c r="R7" i="76"/>
  <c r="Q7" i="76"/>
  <c r="O7" i="76"/>
  <c r="N7" i="76"/>
  <c r="M7" i="76"/>
  <c r="K7" i="76"/>
  <c r="J7" i="76"/>
  <c r="I7" i="76"/>
  <c r="AE6" i="76"/>
  <c r="AD6" i="76"/>
  <c r="AC6" i="76"/>
  <c r="AA6" i="76"/>
  <c r="Z6" i="76"/>
  <c r="Y6" i="76"/>
  <c r="W6" i="76"/>
  <c r="V6" i="76"/>
  <c r="U6" i="76"/>
  <c r="S6" i="76"/>
  <c r="R6" i="76"/>
  <c r="Q6" i="76"/>
  <c r="O6" i="76"/>
  <c r="N6" i="76"/>
  <c r="M6" i="76"/>
  <c r="K6" i="76"/>
  <c r="J6" i="76"/>
  <c r="I6" i="76"/>
  <c r="AE5" i="76"/>
  <c r="AD5" i="76"/>
  <c r="AC5" i="76"/>
  <c r="AA5" i="76"/>
  <c r="Z5" i="76"/>
  <c r="Y5" i="76"/>
  <c r="W5" i="76"/>
  <c r="V5" i="76"/>
  <c r="U5" i="76"/>
  <c r="S5" i="76"/>
  <c r="R5" i="76"/>
  <c r="Q5" i="76"/>
  <c r="O5" i="76"/>
  <c r="N5" i="76"/>
  <c r="M5" i="76"/>
  <c r="K5" i="76"/>
  <c r="J5" i="76"/>
  <c r="I5" i="76"/>
  <c r="AE4" i="76"/>
  <c r="AD4" i="76"/>
  <c r="AC4" i="76"/>
  <c r="AA4" i="76"/>
  <c r="Z4" i="76"/>
  <c r="Y4" i="76"/>
  <c r="W4" i="76"/>
  <c r="V4" i="76"/>
  <c r="U4" i="76"/>
  <c r="S4" i="76"/>
  <c r="R4" i="76"/>
  <c r="Q4" i="76"/>
  <c r="O4" i="76"/>
  <c r="N4" i="76"/>
  <c r="M4" i="76"/>
  <c r="K4" i="76"/>
  <c r="J4" i="76"/>
  <c r="I4" i="76"/>
  <c r="AE3" i="76"/>
  <c r="AD3" i="76"/>
  <c r="AC3" i="76"/>
  <c r="AA3" i="76"/>
  <c r="Z3" i="76"/>
  <c r="Y3" i="76"/>
  <c r="W3" i="76"/>
  <c r="V3" i="76"/>
  <c r="U3" i="76"/>
  <c r="S3" i="76"/>
  <c r="R3" i="76"/>
  <c r="Q3" i="76"/>
  <c r="O3" i="76"/>
  <c r="N3" i="76"/>
  <c r="M3" i="76"/>
  <c r="K3" i="76"/>
  <c r="J3" i="76"/>
  <c r="I3" i="76"/>
  <c r="F4" i="71"/>
  <c r="F5" i="71"/>
  <c r="F6" i="71"/>
  <c r="F7" i="71"/>
  <c r="F3" i="71"/>
  <c r="F4" i="75"/>
  <c r="F5" i="75"/>
  <c r="F6" i="75"/>
  <c r="F7" i="75"/>
  <c r="F3" i="75"/>
  <c r="I7" i="75"/>
  <c r="J7" i="75"/>
  <c r="K7" i="75"/>
  <c r="M7" i="75"/>
  <c r="N7" i="75"/>
  <c r="O7" i="75"/>
  <c r="Q7" i="75"/>
  <c r="R7" i="75"/>
  <c r="S7" i="75"/>
  <c r="U7" i="75"/>
  <c r="V7" i="75"/>
  <c r="W7" i="75"/>
  <c r="Y7" i="75"/>
  <c r="Z7" i="75"/>
  <c r="AA7" i="75"/>
  <c r="AC7" i="75"/>
  <c r="AD7" i="75"/>
  <c r="AE7" i="75"/>
  <c r="AE6" i="75"/>
  <c r="AD6" i="75"/>
  <c r="AC6" i="75"/>
  <c r="AA6" i="75"/>
  <c r="Z6" i="75"/>
  <c r="Y6" i="75"/>
  <c r="W6" i="75"/>
  <c r="V6" i="75"/>
  <c r="U6" i="75"/>
  <c r="S6" i="75"/>
  <c r="R6" i="75"/>
  <c r="Q6" i="75"/>
  <c r="O6" i="75"/>
  <c r="N6" i="75"/>
  <c r="M6" i="75"/>
  <c r="K6" i="75"/>
  <c r="J6" i="75"/>
  <c r="I6" i="75"/>
  <c r="AE5" i="75"/>
  <c r="AD5" i="75"/>
  <c r="AC5" i="75"/>
  <c r="AA5" i="75"/>
  <c r="Z5" i="75"/>
  <c r="Y5" i="75"/>
  <c r="W5" i="75"/>
  <c r="V5" i="75"/>
  <c r="U5" i="75"/>
  <c r="S5" i="75"/>
  <c r="R5" i="75"/>
  <c r="Q5" i="75"/>
  <c r="O5" i="75"/>
  <c r="N5" i="75"/>
  <c r="M5" i="75"/>
  <c r="K5" i="75"/>
  <c r="J5" i="75"/>
  <c r="I5" i="75"/>
  <c r="AE4" i="75"/>
  <c r="AD4" i="75"/>
  <c r="AC4" i="75"/>
  <c r="AA4" i="75"/>
  <c r="Z4" i="75"/>
  <c r="Y4" i="75"/>
  <c r="W4" i="75"/>
  <c r="V4" i="75"/>
  <c r="U4" i="75"/>
  <c r="S4" i="75"/>
  <c r="R4" i="75"/>
  <c r="Q4" i="75"/>
  <c r="O4" i="75"/>
  <c r="N4" i="75"/>
  <c r="M4" i="75"/>
  <c r="K4" i="75"/>
  <c r="J4" i="75"/>
  <c r="I4" i="75"/>
  <c r="AE3" i="75"/>
  <c r="AD3" i="75"/>
  <c r="AC3" i="75"/>
  <c r="AA3" i="75"/>
  <c r="Z3" i="75"/>
  <c r="Y3" i="75"/>
  <c r="W3" i="75"/>
  <c r="V3" i="75"/>
  <c r="U3" i="75"/>
  <c r="S3" i="75"/>
  <c r="R3" i="75"/>
  <c r="Q3" i="75"/>
  <c r="O3" i="75"/>
  <c r="N3" i="75"/>
  <c r="M3" i="75"/>
  <c r="K3" i="75"/>
  <c r="J3" i="75"/>
  <c r="I3" i="75"/>
  <c r="AE6" i="74"/>
  <c r="AD6" i="74"/>
  <c r="AC6" i="74"/>
  <c r="AA6" i="74"/>
  <c r="Z6" i="74"/>
  <c r="Y6" i="74"/>
  <c r="W6" i="74"/>
  <c r="V6" i="74"/>
  <c r="U6" i="74"/>
  <c r="S6" i="74"/>
  <c r="R6" i="74"/>
  <c r="Q6" i="74"/>
  <c r="O6" i="74"/>
  <c r="N6" i="74"/>
  <c r="M6" i="74"/>
  <c r="K6" i="74"/>
  <c r="J6" i="74"/>
  <c r="I6" i="74"/>
  <c r="F6" i="74"/>
  <c r="AE5" i="74"/>
  <c r="AD5" i="74"/>
  <c r="AC5" i="74"/>
  <c r="AA5" i="74"/>
  <c r="Z5" i="74"/>
  <c r="Y5" i="74"/>
  <c r="W5" i="74"/>
  <c r="V5" i="74"/>
  <c r="U5" i="74"/>
  <c r="S5" i="74"/>
  <c r="R5" i="74"/>
  <c r="Q5" i="74"/>
  <c r="O5" i="74"/>
  <c r="N5" i="74"/>
  <c r="M5" i="74"/>
  <c r="K5" i="74"/>
  <c r="J5" i="74"/>
  <c r="I5" i="74"/>
  <c r="F5" i="74"/>
  <c r="AE4" i="74"/>
  <c r="AD4" i="74"/>
  <c r="AC4" i="74"/>
  <c r="AA4" i="74"/>
  <c r="Z4" i="74"/>
  <c r="Y4" i="74"/>
  <c r="W4" i="74"/>
  <c r="V4" i="74"/>
  <c r="U4" i="74"/>
  <c r="S4" i="74"/>
  <c r="R4" i="74"/>
  <c r="Q4" i="74"/>
  <c r="O4" i="74"/>
  <c r="N4" i="74"/>
  <c r="M4" i="74"/>
  <c r="K4" i="74"/>
  <c r="J4" i="74"/>
  <c r="I4" i="74"/>
  <c r="F4" i="74"/>
  <c r="AE3" i="74"/>
  <c r="AD3" i="74"/>
  <c r="AC3" i="74"/>
  <c r="AA3" i="74"/>
  <c r="Z3" i="74"/>
  <c r="Y3" i="74"/>
  <c r="W3" i="74"/>
  <c r="V3" i="74"/>
  <c r="U3" i="74"/>
  <c r="S3" i="74"/>
  <c r="R3" i="74"/>
  <c r="Q3" i="74"/>
  <c r="O3" i="74"/>
  <c r="N3" i="74"/>
  <c r="M3" i="74"/>
  <c r="K3" i="74"/>
  <c r="J3" i="74"/>
  <c r="I3" i="74"/>
  <c r="F3" i="74"/>
  <c r="AE4" i="73"/>
  <c r="AE5" i="73"/>
  <c r="AE6" i="73"/>
  <c r="AE3" i="73"/>
  <c r="AD4" i="73"/>
  <c r="AD5" i="73"/>
  <c r="AD6" i="73"/>
  <c r="AD3" i="73"/>
  <c r="AC4" i="73"/>
  <c r="AC5" i="73"/>
  <c r="AC6" i="73"/>
  <c r="AC3" i="73"/>
  <c r="AA4" i="73"/>
  <c r="AA5" i="73"/>
  <c r="AA6" i="73"/>
  <c r="AA3" i="73"/>
  <c r="Z4" i="73"/>
  <c r="Z5" i="73"/>
  <c r="Z6" i="73"/>
  <c r="Z3" i="73"/>
  <c r="Y4" i="73"/>
  <c r="Y5" i="73"/>
  <c r="Y6" i="73"/>
  <c r="Y3" i="73"/>
  <c r="W4" i="73"/>
  <c r="W5" i="73"/>
  <c r="W6" i="73"/>
  <c r="W3" i="73"/>
  <c r="V4" i="73"/>
  <c r="V5" i="73"/>
  <c r="V6" i="73"/>
  <c r="V3" i="73"/>
  <c r="U4" i="73"/>
  <c r="U5" i="73"/>
  <c r="U6" i="73"/>
  <c r="U3" i="73"/>
  <c r="K3" i="73"/>
  <c r="S4" i="73"/>
  <c r="S5" i="73"/>
  <c r="S6" i="73"/>
  <c r="S3" i="73"/>
  <c r="R4" i="73"/>
  <c r="R5" i="73"/>
  <c r="R6" i="73"/>
  <c r="R3" i="73"/>
  <c r="Q4" i="73"/>
  <c r="Q5" i="73"/>
  <c r="Q6" i="73"/>
  <c r="Q3" i="73"/>
  <c r="K4" i="73"/>
  <c r="K5" i="73"/>
  <c r="K6" i="73"/>
  <c r="J4" i="73"/>
  <c r="J5" i="73"/>
  <c r="J6" i="73"/>
  <c r="J3" i="73"/>
  <c r="I4" i="73"/>
  <c r="I5" i="73"/>
  <c r="I6" i="73"/>
  <c r="I3" i="73"/>
  <c r="O4" i="73"/>
  <c r="O5" i="73"/>
  <c r="O6" i="73"/>
  <c r="O3" i="73"/>
  <c r="N4" i="73"/>
  <c r="N5" i="73"/>
  <c r="N6" i="73"/>
  <c r="N3" i="73"/>
  <c r="M4" i="73"/>
  <c r="M5" i="73"/>
  <c r="M6" i="73"/>
  <c r="M3" i="73"/>
  <c r="F6" i="73"/>
  <c r="F5" i="73"/>
  <c r="F4" i="73"/>
  <c r="F3" i="73"/>
  <c r="K6" i="72"/>
  <c r="J6" i="72"/>
  <c r="I6" i="72"/>
  <c r="H6" i="72"/>
  <c r="K5" i="72"/>
  <c r="J5" i="72"/>
  <c r="I5" i="72"/>
  <c r="H5" i="72"/>
  <c r="K4" i="72"/>
  <c r="J4" i="72"/>
  <c r="I4" i="72"/>
  <c r="H4" i="72"/>
  <c r="K3" i="72"/>
  <c r="J3" i="72"/>
  <c r="I3" i="72"/>
  <c r="H3" i="72"/>
  <c r="K7" i="71"/>
  <c r="J7" i="71"/>
  <c r="I7" i="71"/>
  <c r="H7" i="71"/>
  <c r="K6" i="71"/>
  <c r="J6" i="71"/>
  <c r="I6" i="71"/>
  <c r="H6" i="71"/>
  <c r="K5" i="71"/>
  <c r="J5" i="71"/>
  <c r="I5" i="71"/>
  <c r="H5" i="71"/>
  <c r="K4" i="71"/>
  <c r="J4" i="71"/>
  <c r="I4" i="71"/>
  <c r="H4" i="71"/>
  <c r="K3" i="71"/>
  <c r="J3" i="71"/>
  <c r="I3" i="71"/>
  <c r="H3" i="71"/>
  <c r="Q8" i="70"/>
  <c r="Y8" i="70"/>
  <c r="Z8" i="70"/>
  <c r="AW8" i="70"/>
  <c r="BB8" i="70"/>
  <c r="BC8" i="70"/>
  <c r="BD8" i="70"/>
  <c r="BE8" i="70"/>
  <c r="BF8" i="70"/>
  <c r="BG8" i="70"/>
  <c r="H8" i="70"/>
  <c r="I8" i="70"/>
  <c r="J8" i="70"/>
  <c r="K8" i="70"/>
  <c r="F8" i="70"/>
  <c r="K7" i="70"/>
  <c r="J7" i="70"/>
  <c r="I7" i="70"/>
  <c r="H7" i="70"/>
  <c r="K6" i="70"/>
  <c r="J6" i="70"/>
  <c r="I6" i="70"/>
  <c r="H6" i="70"/>
  <c r="K5" i="70"/>
  <c r="J5" i="70"/>
  <c r="I5" i="70"/>
  <c r="H5" i="70"/>
  <c r="K4" i="70"/>
  <c r="J4" i="70"/>
  <c r="I4" i="70"/>
  <c r="H4" i="70"/>
  <c r="K3" i="70"/>
  <c r="J3" i="70"/>
  <c r="I3" i="70"/>
  <c r="H3" i="70"/>
  <c r="K7" i="69"/>
  <c r="J7" i="69"/>
  <c r="I7" i="69"/>
  <c r="H7" i="69"/>
  <c r="K6" i="69"/>
  <c r="J6" i="69"/>
  <c r="I6" i="69"/>
  <c r="H6" i="69"/>
  <c r="K5" i="69"/>
  <c r="J5" i="69"/>
  <c r="I5" i="69"/>
  <c r="H5" i="69"/>
  <c r="K4" i="69"/>
  <c r="J4" i="69"/>
  <c r="I4" i="69"/>
  <c r="H4" i="69"/>
  <c r="K3" i="69"/>
  <c r="J3" i="69"/>
  <c r="I3" i="69"/>
  <c r="H3" i="69"/>
  <c r="K7" i="68"/>
  <c r="J7" i="68"/>
  <c r="I7" i="68"/>
  <c r="H7" i="68"/>
  <c r="K6" i="68"/>
  <c r="J6" i="68"/>
  <c r="I6" i="68"/>
  <c r="H6" i="68"/>
  <c r="K5" i="68"/>
  <c r="J5" i="68"/>
  <c r="I5" i="68"/>
  <c r="H5" i="68"/>
  <c r="K4" i="68"/>
  <c r="J4" i="68"/>
  <c r="I4" i="68"/>
  <c r="H4" i="68"/>
  <c r="K3" i="68"/>
  <c r="J3" i="68"/>
  <c r="I3" i="68"/>
  <c r="H3" i="68"/>
  <c r="K8" i="67"/>
  <c r="J8" i="67"/>
  <c r="I8" i="67"/>
  <c r="H8" i="67"/>
  <c r="K7" i="67"/>
  <c r="J7" i="67"/>
  <c r="I7" i="67"/>
  <c r="H7" i="67"/>
  <c r="K6" i="67"/>
  <c r="J6" i="67"/>
  <c r="I6" i="67"/>
  <c r="H6" i="67"/>
  <c r="K5" i="67"/>
  <c r="J5" i="67"/>
  <c r="I5" i="67"/>
  <c r="H5" i="67"/>
  <c r="K4" i="67"/>
  <c r="J4" i="67"/>
  <c r="I4" i="67"/>
  <c r="H4" i="67"/>
  <c r="K3" i="67"/>
  <c r="J3" i="67"/>
  <c r="I3" i="67"/>
  <c r="H3" i="67"/>
  <c r="K8" i="66"/>
  <c r="J8" i="66"/>
  <c r="I8" i="66"/>
  <c r="H8" i="66"/>
  <c r="K7" i="66"/>
  <c r="J7" i="66"/>
  <c r="I7" i="66"/>
  <c r="H7" i="66"/>
  <c r="K6" i="66"/>
  <c r="J6" i="66"/>
  <c r="I6" i="66"/>
  <c r="H6" i="66"/>
  <c r="K5" i="66"/>
  <c r="J5" i="66"/>
  <c r="I5" i="66"/>
  <c r="H5" i="66"/>
  <c r="K4" i="66"/>
  <c r="J4" i="66"/>
  <c r="I4" i="66"/>
  <c r="H4" i="66"/>
  <c r="K3" i="66"/>
  <c r="J3" i="66"/>
  <c r="I3" i="66"/>
  <c r="H3" i="66"/>
  <c r="K8" i="65"/>
  <c r="J8" i="65"/>
  <c r="I8" i="65"/>
  <c r="H8" i="65"/>
  <c r="K7" i="65"/>
  <c r="J7" i="65"/>
  <c r="I7" i="65"/>
  <c r="H7" i="65"/>
  <c r="K6" i="65"/>
  <c r="J6" i="65"/>
  <c r="I6" i="65"/>
  <c r="H6" i="65"/>
  <c r="K5" i="65"/>
  <c r="J5" i="65"/>
  <c r="I5" i="65"/>
  <c r="H5" i="65"/>
  <c r="K4" i="65"/>
  <c r="J4" i="65"/>
  <c r="I4" i="65"/>
  <c r="H4" i="65"/>
  <c r="K3" i="65"/>
  <c r="J3" i="65"/>
  <c r="I3" i="65"/>
  <c r="H3" i="65"/>
  <c r="K9" i="64"/>
  <c r="J9" i="64"/>
  <c r="I9" i="64"/>
  <c r="H9" i="64"/>
  <c r="K8" i="64"/>
  <c r="J8" i="64"/>
  <c r="I8" i="64"/>
  <c r="H8" i="64"/>
  <c r="K7" i="64"/>
  <c r="J7" i="64"/>
  <c r="I7" i="64"/>
  <c r="H7" i="64"/>
  <c r="K6" i="64"/>
  <c r="J6" i="64"/>
  <c r="I6" i="64"/>
  <c r="H6" i="64"/>
  <c r="K5" i="64"/>
  <c r="J5" i="64"/>
  <c r="I5" i="64"/>
  <c r="H5" i="64"/>
  <c r="K4" i="64"/>
  <c r="J4" i="64"/>
  <c r="I4" i="64"/>
  <c r="H4" i="64"/>
  <c r="K3" i="64"/>
  <c r="J3" i="64"/>
  <c r="I3" i="64"/>
  <c r="H3" i="64"/>
  <c r="K9" i="63"/>
  <c r="J9" i="63"/>
  <c r="I9" i="63"/>
  <c r="H9" i="63"/>
  <c r="K8" i="63"/>
  <c r="J8" i="63"/>
  <c r="I8" i="63"/>
  <c r="H8" i="63"/>
  <c r="K7" i="63"/>
  <c r="J7" i="63"/>
  <c r="I7" i="63"/>
  <c r="H7" i="63"/>
  <c r="K6" i="63"/>
  <c r="J6" i="63"/>
  <c r="I6" i="63"/>
  <c r="H6" i="63"/>
  <c r="K5" i="63"/>
  <c r="J5" i="63"/>
  <c r="I5" i="63"/>
  <c r="H5" i="63"/>
  <c r="K4" i="63"/>
  <c r="J4" i="63"/>
  <c r="I4" i="63"/>
  <c r="H4" i="63"/>
  <c r="K3" i="63"/>
  <c r="J3" i="63"/>
  <c r="I3" i="63"/>
  <c r="H3" i="63"/>
  <c r="K8" i="62"/>
  <c r="J8" i="62"/>
  <c r="I8" i="62"/>
  <c r="H8" i="62"/>
  <c r="K7" i="62"/>
  <c r="J7" i="62"/>
  <c r="I7" i="62"/>
  <c r="H7" i="62"/>
  <c r="K6" i="62"/>
  <c r="J6" i="62"/>
  <c r="I6" i="62"/>
  <c r="H6" i="62"/>
  <c r="K5" i="62"/>
  <c r="J5" i="62"/>
  <c r="I5" i="62"/>
  <c r="H5" i="62"/>
  <c r="K4" i="62"/>
  <c r="J4" i="62"/>
  <c r="I4" i="62"/>
  <c r="H4" i="62"/>
  <c r="K3" i="62"/>
  <c r="J3" i="62"/>
  <c r="I3" i="62"/>
  <c r="H3" i="62"/>
  <c r="K9" i="61"/>
  <c r="J9" i="61"/>
  <c r="I9" i="61"/>
  <c r="H9" i="61"/>
  <c r="K8" i="61"/>
  <c r="J8" i="61"/>
  <c r="I8" i="61"/>
  <c r="H8" i="61"/>
  <c r="K7" i="61"/>
  <c r="J7" i="61"/>
  <c r="I7" i="61"/>
  <c r="H7" i="61"/>
  <c r="K6" i="61"/>
  <c r="J6" i="61"/>
  <c r="I6" i="61"/>
  <c r="H6" i="61"/>
  <c r="K5" i="61"/>
  <c r="J5" i="61"/>
  <c r="I5" i="61"/>
  <c r="H5" i="61"/>
  <c r="K4" i="61"/>
  <c r="J4" i="61"/>
  <c r="I4" i="61"/>
  <c r="H4" i="61"/>
  <c r="K3" i="61"/>
  <c r="J3" i="61"/>
  <c r="I3" i="61"/>
  <c r="H3" i="61"/>
  <c r="K9" i="60"/>
  <c r="J9" i="60"/>
  <c r="I9" i="60"/>
  <c r="H9" i="60"/>
  <c r="K8" i="60"/>
  <c r="J8" i="60"/>
  <c r="I8" i="60"/>
  <c r="H8" i="60"/>
  <c r="K7" i="60"/>
  <c r="J7" i="60"/>
  <c r="I7" i="60"/>
  <c r="H7" i="60"/>
  <c r="K6" i="60"/>
  <c r="J6" i="60"/>
  <c r="I6" i="60"/>
  <c r="H6" i="60"/>
  <c r="K5" i="60"/>
  <c r="J5" i="60"/>
  <c r="I5" i="60"/>
  <c r="H5" i="60"/>
  <c r="K4" i="60"/>
  <c r="J4" i="60"/>
  <c r="I4" i="60"/>
  <c r="H4" i="60"/>
  <c r="K3" i="60"/>
  <c r="J3" i="60"/>
  <c r="I3" i="60"/>
  <c r="H3" i="60"/>
  <c r="K7" i="59"/>
  <c r="J7" i="59"/>
  <c r="I7" i="59"/>
  <c r="H7" i="59"/>
  <c r="K6" i="59"/>
  <c r="J6" i="59"/>
  <c r="I6" i="59"/>
  <c r="H6" i="59"/>
  <c r="K5" i="59"/>
  <c r="J5" i="59"/>
  <c r="I5" i="59"/>
  <c r="H5" i="59"/>
  <c r="K4" i="59"/>
  <c r="J4" i="59"/>
  <c r="I4" i="59"/>
  <c r="H4" i="59"/>
  <c r="K3" i="59"/>
  <c r="J3" i="59"/>
  <c r="I3" i="59"/>
  <c r="H3" i="59"/>
  <c r="K7" i="58"/>
  <c r="J7" i="58"/>
  <c r="I7" i="58"/>
  <c r="H7" i="58"/>
  <c r="K6" i="58"/>
  <c r="J6" i="58"/>
  <c r="I6" i="58"/>
  <c r="H6" i="58"/>
  <c r="K5" i="58"/>
  <c r="J5" i="58"/>
  <c r="I5" i="58"/>
  <c r="H5" i="58"/>
  <c r="K4" i="58"/>
  <c r="J4" i="58"/>
  <c r="I4" i="58"/>
  <c r="H4" i="58"/>
  <c r="K3" i="58"/>
  <c r="J3" i="58"/>
  <c r="I3" i="58"/>
  <c r="H3" i="58"/>
  <c r="K8" i="57"/>
  <c r="J8" i="57"/>
  <c r="I8" i="57"/>
  <c r="H8" i="57"/>
  <c r="K7" i="57"/>
  <c r="J7" i="57"/>
  <c r="I7" i="57"/>
  <c r="H7" i="57"/>
  <c r="K6" i="57"/>
  <c r="J6" i="57"/>
  <c r="I6" i="57"/>
  <c r="H6" i="57"/>
  <c r="K5" i="57"/>
  <c r="J5" i="57"/>
  <c r="I5" i="57"/>
  <c r="H5" i="57"/>
  <c r="K4" i="57"/>
  <c r="J4" i="57"/>
  <c r="I4" i="57"/>
  <c r="H4" i="57"/>
  <c r="K3" i="57"/>
  <c r="J3" i="57"/>
  <c r="I3" i="57"/>
  <c r="H3" i="57"/>
  <c r="K8" i="56"/>
  <c r="J8" i="56"/>
  <c r="I8" i="56"/>
  <c r="H8" i="56"/>
  <c r="K7" i="56"/>
  <c r="J7" i="56"/>
  <c r="I7" i="56"/>
  <c r="H7" i="56"/>
  <c r="K6" i="56"/>
  <c r="J6" i="56"/>
  <c r="I6" i="56"/>
  <c r="H6" i="56"/>
  <c r="K5" i="56"/>
  <c r="J5" i="56"/>
  <c r="I5" i="56"/>
  <c r="H5" i="56"/>
  <c r="K4" i="56"/>
  <c r="J4" i="56"/>
  <c r="I4" i="56"/>
  <c r="H4" i="56"/>
  <c r="K3" i="56"/>
  <c r="J3" i="56"/>
  <c r="I3" i="56"/>
  <c r="H3" i="56"/>
  <c r="K9" i="55"/>
  <c r="J9" i="55"/>
  <c r="I9" i="55"/>
  <c r="H9" i="55"/>
  <c r="K8" i="55"/>
  <c r="J8" i="55"/>
  <c r="I8" i="55"/>
  <c r="H8" i="55"/>
  <c r="K7" i="55"/>
  <c r="J7" i="55"/>
  <c r="I7" i="55"/>
  <c r="H7" i="55"/>
  <c r="K6" i="55"/>
  <c r="J6" i="55"/>
  <c r="I6" i="55"/>
  <c r="H6" i="55"/>
  <c r="K5" i="55"/>
  <c r="J5" i="55"/>
  <c r="I5" i="55"/>
  <c r="H5" i="55"/>
  <c r="K4" i="55"/>
  <c r="J4" i="55"/>
  <c r="I4" i="55"/>
  <c r="H4" i="55"/>
  <c r="K3" i="55"/>
  <c r="J3" i="55"/>
  <c r="I3" i="55"/>
  <c r="H3" i="55"/>
  <c r="K9" i="54"/>
  <c r="J9" i="54"/>
  <c r="I9" i="54"/>
  <c r="H9" i="54"/>
  <c r="K8" i="54"/>
  <c r="J8" i="54"/>
  <c r="I8" i="54"/>
  <c r="H8" i="54"/>
  <c r="K7" i="54"/>
  <c r="J7" i="54"/>
  <c r="I7" i="54"/>
  <c r="H7" i="54"/>
  <c r="K6" i="54"/>
  <c r="J6" i="54"/>
  <c r="I6" i="54"/>
  <c r="H6" i="54"/>
  <c r="K5" i="54"/>
  <c r="J5" i="54"/>
  <c r="I5" i="54"/>
  <c r="H5" i="54"/>
  <c r="K4" i="54"/>
  <c r="J4" i="54"/>
  <c r="I4" i="54"/>
  <c r="H4" i="54"/>
  <c r="K3" i="54"/>
  <c r="J3" i="54"/>
  <c r="I3" i="54"/>
  <c r="H3" i="54"/>
  <c r="K9" i="53"/>
  <c r="J9" i="53"/>
  <c r="I9" i="53"/>
  <c r="H9" i="53"/>
  <c r="K8" i="53"/>
  <c r="J8" i="53"/>
  <c r="I8" i="53"/>
  <c r="H8" i="53"/>
  <c r="K7" i="53"/>
  <c r="J7" i="53"/>
  <c r="I7" i="53"/>
  <c r="H7" i="53"/>
  <c r="K6" i="53"/>
  <c r="J6" i="53"/>
  <c r="I6" i="53"/>
  <c r="H6" i="53"/>
  <c r="K5" i="53"/>
  <c r="J5" i="53"/>
  <c r="I5" i="53"/>
  <c r="H5" i="53"/>
  <c r="K4" i="53"/>
  <c r="J4" i="53"/>
  <c r="I4" i="53"/>
  <c r="H4" i="53"/>
  <c r="K3" i="53"/>
  <c r="J3" i="53"/>
  <c r="I3" i="53"/>
  <c r="H3" i="53"/>
  <c r="O6" i="53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F9" i="61"/>
  <c r="R9" i="61"/>
  <c r="AH9" i="61"/>
  <c r="BB9" i="61"/>
  <c r="BC9" i="61"/>
  <c r="BD9" i="61"/>
  <c r="BE9" i="61"/>
  <c r="BF9" i="61"/>
  <c r="BG9" i="61"/>
  <c r="BG6" i="72"/>
  <c r="BF6" i="72"/>
  <c r="BE6" i="72"/>
  <c r="BD6" i="72"/>
  <c r="BC6" i="72"/>
  <c r="BB6" i="72"/>
  <c r="T6" i="72"/>
  <c r="R6" i="72"/>
  <c r="F6" i="72"/>
  <c r="BG5" i="72"/>
  <c r="BF5" i="72"/>
  <c r="BE5" i="72"/>
  <c r="BD5" i="72"/>
  <c r="BC5" i="72"/>
  <c r="BB5" i="72"/>
  <c r="AX5" i="72"/>
  <c r="X5" i="72"/>
  <c r="W5" i="72"/>
  <c r="N5" i="72"/>
  <c r="F5" i="72"/>
  <c r="BG4" i="72"/>
  <c r="BF4" i="72"/>
  <c r="BE4" i="72"/>
  <c r="BD4" i="72"/>
  <c r="BC4" i="72"/>
  <c r="BB4" i="72"/>
  <c r="AX4" i="72"/>
  <c r="AA4" i="72"/>
  <c r="Z4" i="72"/>
  <c r="F4" i="72"/>
  <c r="BG3" i="72"/>
  <c r="BF3" i="72"/>
  <c r="BE3" i="72"/>
  <c r="BD3" i="72"/>
  <c r="BC3" i="72"/>
  <c r="BB3" i="72"/>
  <c r="AW3" i="72"/>
  <c r="AJ3" i="72"/>
  <c r="AA3" i="72"/>
  <c r="W3" i="72"/>
  <c r="Q3" i="72"/>
  <c r="O3" i="72"/>
  <c r="F3" i="72"/>
  <c r="BG7" i="71"/>
  <c r="BF7" i="71"/>
  <c r="BE7" i="71"/>
  <c r="BD7" i="71"/>
  <c r="BC7" i="71"/>
  <c r="BB7" i="71"/>
  <c r="AX7" i="71"/>
  <c r="AJ7" i="71"/>
  <c r="AA7" i="71"/>
  <c r="BG6" i="71"/>
  <c r="BF6" i="71"/>
  <c r="BE6" i="71"/>
  <c r="BD6" i="71"/>
  <c r="BC6" i="71"/>
  <c r="BB6" i="71"/>
  <c r="AF6" i="71"/>
  <c r="T6" i="71"/>
  <c r="R6" i="71"/>
  <c r="BG5" i="71"/>
  <c r="BF5" i="71"/>
  <c r="BE5" i="71"/>
  <c r="BD5" i="71"/>
  <c r="BC5" i="71"/>
  <c r="BB5" i="71"/>
  <c r="AX5" i="71"/>
  <c r="BG4" i="71"/>
  <c r="BF4" i="71"/>
  <c r="BE4" i="71"/>
  <c r="BD4" i="71"/>
  <c r="BC4" i="71"/>
  <c r="BB4" i="71"/>
  <c r="R4" i="71"/>
  <c r="BG3" i="71"/>
  <c r="BF3" i="71"/>
  <c r="BE3" i="71"/>
  <c r="BD3" i="71"/>
  <c r="BC3" i="71"/>
  <c r="BB3" i="71"/>
  <c r="AJ3" i="71"/>
  <c r="W3" i="71"/>
  <c r="O3" i="71"/>
  <c r="BG7" i="70"/>
  <c r="BF7" i="70"/>
  <c r="BE7" i="70"/>
  <c r="BD7" i="70"/>
  <c r="BC7" i="70"/>
  <c r="BB7" i="70"/>
  <c r="AG7" i="70"/>
  <c r="Y7" i="70"/>
  <c r="X7" i="70"/>
  <c r="T7" i="70"/>
  <c r="F7" i="70"/>
  <c r="BG6" i="70"/>
  <c r="BF6" i="70"/>
  <c r="BE6" i="70"/>
  <c r="BD6" i="70"/>
  <c r="BC6" i="70"/>
  <c r="BB6" i="70"/>
  <c r="AF6" i="70"/>
  <c r="AA6" i="70"/>
  <c r="W6" i="70"/>
  <c r="R6" i="70"/>
  <c r="F6" i="70"/>
  <c r="BG5" i="70"/>
  <c r="BF5" i="70"/>
  <c r="BE5" i="70"/>
  <c r="BD5" i="70"/>
  <c r="BC5" i="70"/>
  <c r="BB5" i="70"/>
  <c r="AE5" i="70"/>
  <c r="Z5" i="70"/>
  <c r="F5" i="70"/>
  <c r="BG4" i="70"/>
  <c r="BF4" i="70"/>
  <c r="BE4" i="70"/>
  <c r="BD4" i="70"/>
  <c r="BC4" i="70"/>
  <c r="BB4" i="70"/>
  <c r="R4" i="70"/>
  <c r="F4" i="70"/>
  <c r="BG3" i="70"/>
  <c r="BF3" i="70"/>
  <c r="BE3" i="70"/>
  <c r="BD3" i="70"/>
  <c r="BC3" i="70"/>
  <c r="BB3" i="70"/>
  <c r="P3" i="70"/>
  <c r="F3" i="70"/>
  <c r="BG7" i="69"/>
  <c r="BF7" i="69"/>
  <c r="BE7" i="69"/>
  <c r="BD7" i="69"/>
  <c r="BC7" i="69"/>
  <c r="BB7" i="69"/>
  <c r="AL7" i="69"/>
  <c r="W7" i="69"/>
  <c r="F7" i="69"/>
  <c r="BG6" i="69"/>
  <c r="BF6" i="69"/>
  <c r="BE6" i="69"/>
  <c r="BD6" i="69"/>
  <c r="BC6" i="69"/>
  <c r="BB6" i="69"/>
  <c r="AI6" i="69"/>
  <c r="Y6" i="69"/>
  <c r="X6" i="69"/>
  <c r="T6" i="69"/>
  <c r="R6" i="69"/>
  <c r="F6" i="69"/>
  <c r="BG5" i="69"/>
  <c r="BF5" i="69"/>
  <c r="BE5" i="69"/>
  <c r="BD5" i="69"/>
  <c r="BC5" i="69"/>
  <c r="BB5" i="69"/>
  <c r="AI5" i="69"/>
  <c r="AB5" i="69"/>
  <c r="X5" i="69"/>
  <c r="N5" i="69"/>
  <c r="F5" i="69"/>
  <c r="BG4" i="69"/>
  <c r="BF4" i="69"/>
  <c r="BE4" i="69"/>
  <c r="BD4" i="69"/>
  <c r="BC4" i="69"/>
  <c r="BB4" i="69"/>
  <c r="AH4" i="69"/>
  <c r="AA4" i="69"/>
  <c r="T4" i="69"/>
  <c r="F4" i="69"/>
  <c r="BG3" i="69"/>
  <c r="BF3" i="69"/>
  <c r="BE3" i="69"/>
  <c r="BD3" i="69"/>
  <c r="BC3" i="69"/>
  <c r="BB3" i="69"/>
  <c r="AF3" i="69"/>
  <c r="R3" i="69"/>
  <c r="N3" i="69"/>
  <c r="F3" i="69"/>
  <c r="BG7" i="68"/>
  <c r="BF7" i="68"/>
  <c r="BE7" i="68"/>
  <c r="BD7" i="68"/>
  <c r="BC7" i="68"/>
  <c r="BB7" i="68"/>
  <c r="AD7" i="68"/>
  <c r="W7" i="68"/>
  <c r="F7" i="68"/>
  <c r="BG6" i="68"/>
  <c r="BF6" i="68"/>
  <c r="BE6" i="68"/>
  <c r="BD6" i="68"/>
  <c r="BC6" i="68"/>
  <c r="BB6" i="68"/>
  <c r="Y6" i="68"/>
  <c r="X6" i="68"/>
  <c r="T6" i="68"/>
  <c r="R6" i="68"/>
  <c r="F6" i="68"/>
  <c r="BG5" i="68"/>
  <c r="BF5" i="68"/>
  <c r="BE5" i="68"/>
  <c r="BD5" i="68"/>
  <c r="BC5" i="68"/>
  <c r="BB5" i="68"/>
  <c r="AB5" i="68"/>
  <c r="X5" i="68"/>
  <c r="P5" i="68"/>
  <c r="O5" i="68"/>
  <c r="F5" i="68"/>
  <c r="BG4" i="68"/>
  <c r="BF4" i="68"/>
  <c r="BE4" i="68"/>
  <c r="BD4" i="68"/>
  <c r="BC4" i="68"/>
  <c r="BB4" i="68"/>
  <c r="F4" i="68"/>
  <c r="BG3" i="68"/>
  <c r="BF3" i="68"/>
  <c r="BE3" i="68"/>
  <c r="BD3" i="68"/>
  <c r="BC3" i="68"/>
  <c r="BB3" i="68"/>
  <c r="T3" i="68"/>
  <c r="R3" i="68"/>
  <c r="F3" i="68"/>
  <c r="BG8" i="67"/>
  <c r="BF8" i="67"/>
  <c r="BE8" i="67"/>
  <c r="BD8" i="67"/>
  <c r="BC8" i="67"/>
  <c r="BB8" i="67"/>
  <c r="AK8" i="67"/>
  <c r="W8" i="67"/>
  <c r="N8" i="67"/>
  <c r="F8" i="67"/>
  <c r="BG7" i="67"/>
  <c r="BF7" i="67"/>
  <c r="BE7" i="67"/>
  <c r="BD7" i="67"/>
  <c r="BC7" i="67"/>
  <c r="BB7" i="67"/>
  <c r="AI7" i="67"/>
  <c r="Z7" i="67"/>
  <c r="Y7" i="67"/>
  <c r="T7" i="67"/>
  <c r="F7" i="67"/>
  <c r="BG6" i="67"/>
  <c r="BF6" i="67"/>
  <c r="BE6" i="67"/>
  <c r="BD6" i="67"/>
  <c r="BC6" i="67"/>
  <c r="BB6" i="67"/>
  <c r="AH6" i="67"/>
  <c r="AB6" i="67"/>
  <c r="X6" i="67"/>
  <c r="R6" i="67"/>
  <c r="Q6" i="67"/>
  <c r="O6" i="67"/>
  <c r="N6" i="67"/>
  <c r="F6" i="67"/>
  <c r="BG5" i="67"/>
  <c r="BF5" i="67"/>
  <c r="BE5" i="67"/>
  <c r="BD5" i="67"/>
  <c r="BC5" i="67"/>
  <c r="BB5" i="67"/>
  <c r="AJ5" i="67"/>
  <c r="F5" i="67"/>
  <c r="BG4" i="67"/>
  <c r="BF4" i="67"/>
  <c r="BE4" i="67"/>
  <c r="BD4" i="67"/>
  <c r="BC4" i="67"/>
  <c r="BB4" i="67"/>
  <c r="AF4" i="67"/>
  <c r="T4" i="67"/>
  <c r="R4" i="67"/>
  <c r="F4" i="67"/>
  <c r="BG3" i="67"/>
  <c r="BF3" i="67"/>
  <c r="BE3" i="67"/>
  <c r="BD3" i="67"/>
  <c r="BC3" i="67"/>
  <c r="BB3" i="67"/>
  <c r="AD3" i="67"/>
  <c r="Y3" i="67"/>
  <c r="X3" i="67"/>
  <c r="P3" i="67"/>
  <c r="O3" i="67"/>
  <c r="F3" i="67"/>
  <c r="BG8" i="66"/>
  <c r="BF8" i="66"/>
  <c r="BE8" i="66"/>
  <c r="BD8" i="66"/>
  <c r="BC8" i="66"/>
  <c r="BB8" i="66"/>
  <c r="AD8" i="66"/>
  <c r="AB8" i="66"/>
  <c r="X8" i="66"/>
  <c r="F8" i="66"/>
  <c r="BG7" i="66"/>
  <c r="BF7" i="66"/>
  <c r="BE7" i="66"/>
  <c r="BD7" i="66"/>
  <c r="BC7" i="66"/>
  <c r="BB7" i="66"/>
  <c r="Z7" i="66"/>
  <c r="T7" i="66"/>
  <c r="S7" i="66"/>
  <c r="R7" i="66"/>
  <c r="P7" i="66"/>
  <c r="F7" i="66"/>
  <c r="BG6" i="66"/>
  <c r="BF6" i="66"/>
  <c r="BE6" i="66"/>
  <c r="BD6" i="66"/>
  <c r="BC6" i="66"/>
  <c r="BB6" i="66"/>
  <c r="N6" i="66"/>
  <c r="F6" i="66"/>
  <c r="BG5" i="66"/>
  <c r="BF5" i="66"/>
  <c r="BE5" i="66"/>
  <c r="BD5" i="66"/>
  <c r="BC5" i="66"/>
  <c r="BB5" i="66"/>
  <c r="X5" i="66"/>
  <c r="W5" i="66"/>
  <c r="T5" i="66"/>
  <c r="F5" i="66"/>
  <c r="BG4" i="66"/>
  <c r="BF4" i="66"/>
  <c r="BE4" i="66"/>
  <c r="BD4" i="66"/>
  <c r="BC4" i="66"/>
  <c r="BB4" i="66"/>
  <c r="AA4" i="66"/>
  <c r="Z4" i="66"/>
  <c r="R4" i="66"/>
  <c r="Q4" i="66"/>
  <c r="O4" i="66"/>
  <c r="N4" i="66"/>
  <c r="F4" i="66"/>
  <c r="BG3" i="66"/>
  <c r="BF3" i="66"/>
  <c r="BE3" i="66"/>
  <c r="BD3" i="66"/>
  <c r="BC3" i="66"/>
  <c r="BB3" i="66"/>
  <c r="F3" i="66"/>
  <c r="BG8" i="65"/>
  <c r="BF8" i="65"/>
  <c r="BE8" i="65"/>
  <c r="BD8" i="65"/>
  <c r="BC8" i="65"/>
  <c r="BB8" i="65"/>
  <c r="T8" i="65"/>
  <c r="R8" i="65"/>
  <c r="F8" i="65"/>
  <c r="BG7" i="65"/>
  <c r="BF7" i="65"/>
  <c r="BE7" i="65"/>
  <c r="BD7" i="65"/>
  <c r="BC7" i="65"/>
  <c r="BB7" i="65"/>
  <c r="AK7" i="65"/>
  <c r="W7" i="65"/>
  <c r="P7" i="65"/>
  <c r="O7" i="65"/>
  <c r="N7" i="65"/>
  <c r="F7" i="65"/>
  <c r="BG6" i="65"/>
  <c r="BF6" i="65"/>
  <c r="BE6" i="65"/>
  <c r="BD6" i="65"/>
  <c r="BC6" i="65"/>
  <c r="BB6" i="65"/>
  <c r="AK6" i="65"/>
  <c r="AA6" i="65"/>
  <c r="W6" i="65"/>
  <c r="F6" i="65"/>
  <c r="BG5" i="65"/>
  <c r="BF5" i="65"/>
  <c r="BE5" i="65"/>
  <c r="BD5" i="65"/>
  <c r="BC5" i="65"/>
  <c r="BB5" i="65"/>
  <c r="AI5" i="65"/>
  <c r="Y5" i="65"/>
  <c r="T5" i="65"/>
  <c r="S5" i="65"/>
  <c r="R5" i="65"/>
  <c r="Q5" i="65"/>
  <c r="P5" i="65"/>
  <c r="O5" i="65"/>
  <c r="F5" i="65"/>
  <c r="BG4" i="65"/>
  <c r="BF4" i="65"/>
  <c r="BE4" i="65"/>
  <c r="BD4" i="65"/>
  <c r="BC4" i="65"/>
  <c r="BB4" i="65"/>
  <c r="AX4" i="65"/>
  <c r="AW4" i="65"/>
  <c r="AL4" i="65"/>
  <c r="N4" i="65"/>
  <c r="F4" i="65"/>
  <c r="BG3" i="65"/>
  <c r="BF3" i="65"/>
  <c r="BE3" i="65"/>
  <c r="BD3" i="65"/>
  <c r="BC3" i="65"/>
  <c r="BB3" i="65"/>
  <c r="AW3" i="65"/>
  <c r="AI3" i="65"/>
  <c r="Y3" i="65"/>
  <c r="X3" i="65"/>
  <c r="T3" i="65"/>
  <c r="F3" i="65"/>
  <c r="BG9" i="64"/>
  <c r="BF9" i="64"/>
  <c r="BE9" i="64"/>
  <c r="BD9" i="64"/>
  <c r="BC9" i="64"/>
  <c r="BB9" i="64"/>
  <c r="AX9" i="64"/>
  <c r="AW9" i="64"/>
  <c r="AH9" i="64"/>
  <c r="AA9" i="64"/>
  <c r="W9" i="64"/>
  <c r="R9" i="64"/>
  <c r="Q9" i="64"/>
  <c r="O9" i="64"/>
  <c r="N9" i="64"/>
  <c r="F9" i="64"/>
  <c r="BG8" i="64"/>
  <c r="BF8" i="64"/>
  <c r="BE8" i="64"/>
  <c r="BD8" i="64"/>
  <c r="BC8" i="64"/>
  <c r="BB8" i="64"/>
  <c r="AX8" i="64"/>
  <c r="AJ8" i="64"/>
  <c r="F8" i="64"/>
  <c r="BG7" i="64"/>
  <c r="BF7" i="64"/>
  <c r="BE7" i="64"/>
  <c r="BD7" i="64"/>
  <c r="BC7" i="64"/>
  <c r="BB7" i="64"/>
  <c r="AW7" i="64"/>
  <c r="AF7" i="64"/>
  <c r="U7" i="64"/>
  <c r="T7" i="64"/>
  <c r="R7" i="64"/>
  <c r="Q7" i="64"/>
  <c r="F7" i="64"/>
  <c r="BG6" i="64"/>
  <c r="BF6" i="64"/>
  <c r="BE6" i="64"/>
  <c r="BD6" i="64"/>
  <c r="BC6" i="64"/>
  <c r="BB6" i="64"/>
  <c r="AX6" i="64"/>
  <c r="AF6" i="64"/>
  <c r="Z6" i="64"/>
  <c r="Y6" i="64"/>
  <c r="P6" i="64"/>
  <c r="O6" i="64"/>
  <c r="N6" i="64"/>
  <c r="F6" i="64"/>
  <c r="BG5" i="64"/>
  <c r="BF5" i="64"/>
  <c r="BE5" i="64"/>
  <c r="BD5" i="64"/>
  <c r="BC5" i="64"/>
  <c r="BB5" i="64"/>
  <c r="AG5" i="64"/>
  <c r="Z5" i="64"/>
  <c r="F5" i="64"/>
  <c r="BG4" i="64"/>
  <c r="BF4" i="64"/>
  <c r="BE4" i="64"/>
  <c r="BD4" i="64"/>
  <c r="BC4" i="64"/>
  <c r="BB4" i="64"/>
  <c r="AD4" i="64"/>
  <c r="T4" i="64"/>
  <c r="S4" i="64"/>
  <c r="R4" i="64"/>
  <c r="Q4" i="64"/>
  <c r="P4" i="64"/>
  <c r="O4" i="64"/>
  <c r="F4" i="64"/>
  <c r="BG3" i="64"/>
  <c r="BF3" i="64"/>
  <c r="BE3" i="64"/>
  <c r="BD3" i="64"/>
  <c r="BC3" i="64"/>
  <c r="BB3" i="64"/>
  <c r="AF3" i="64"/>
  <c r="Y3" i="64"/>
  <c r="X3" i="64"/>
  <c r="N3" i="64"/>
  <c r="F3" i="64"/>
  <c r="BG9" i="63"/>
  <c r="BF9" i="63"/>
  <c r="BE9" i="63"/>
  <c r="BD9" i="63"/>
  <c r="BC9" i="63"/>
  <c r="BB9" i="63"/>
  <c r="AE9" i="63"/>
  <c r="AA9" i="63"/>
  <c r="W9" i="63"/>
  <c r="T9" i="63"/>
  <c r="S9" i="63"/>
  <c r="F9" i="63"/>
  <c r="BG8" i="63"/>
  <c r="BF8" i="63"/>
  <c r="BE8" i="63"/>
  <c r="BD8" i="63"/>
  <c r="BC8" i="63"/>
  <c r="BB8" i="63"/>
  <c r="AE8" i="63"/>
  <c r="AA8" i="63"/>
  <c r="R8" i="63"/>
  <c r="Q8" i="63"/>
  <c r="P8" i="63"/>
  <c r="O8" i="63"/>
  <c r="N8" i="63"/>
  <c r="F8" i="63"/>
  <c r="BG7" i="63"/>
  <c r="BF7" i="63"/>
  <c r="BE7" i="63"/>
  <c r="BD7" i="63"/>
  <c r="BC7" i="63"/>
  <c r="BB7" i="63"/>
  <c r="AX7" i="63"/>
  <c r="AG7" i="63"/>
  <c r="W7" i="63"/>
  <c r="F7" i="63"/>
  <c r="BG6" i="63"/>
  <c r="BF6" i="63"/>
  <c r="BE6" i="63"/>
  <c r="BD6" i="63"/>
  <c r="BC6" i="63"/>
  <c r="BB6" i="63"/>
  <c r="AX6" i="63"/>
  <c r="AW6" i="63"/>
  <c r="AD6" i="63"/>
  <c r="Y6" i="63"/>
  <c r="X6" i="63"/>
  <c r="U6" i="63"/>
  <c r="T6" i="63"/>
  <c r="R6" i="63"/>
  <c r="Q6" i="63"/>
  <c r="F6" i="63"/>
  <c r="BG5" i="63"/>
  <c r="BF5" i="63"/>
  <c r="BE5" i="63"/>
  <c r="BD5" i="63"/>
  <c r="BC5" i="63"/>
  <c r="BB5" i="63"/>
  <c r="AX5" i="63"/>
  <c r="AF5" i="63"/>
  <c r="Z5" i="63"/>
  <c r="P5" i="63"/>
  <c r="O5" i="63"/>
  <c r="N5" i="63"/>
  <c r="F5" i="63"/>
  <c r="BG4" i="63"/>
  <c r="BF4" i="63"/>
  <c r="BE4" i="63"/>
  <c r="BD4" i="63"/>
  <c r="BC4" i="63"/>
  <c r="BB4" i="63"/>
  <c r="AF4" i="63"/>
  <c r="F4" i="63"/>
  <c r="BG3" i="63"/>
  <c r="BF3" i="63"/>
  <c r="BE3" i="63"/>
  <c r="BD3" i="63"/>
  <c r="BC3" i="63"/>
  <c r="BB3" i="63"/>
  <c r="AX3" i="63"/>
  <c r="T3" i="63"/>
  <c r="S3" i="63"/>
  <c r="R3" i="63"/>
  <c r="Q3" i="63"/>
  <c r="P3" i="63"/>
  <c r="O3" i="63"/>
  <c r="F3" i="63"/>
  <c r="BG8" i="62"/>
  <c r="BF8" i="62"/>
  <c r="BE8" i="62"/>
  <c r="BD8" i="62"/>
  <c r="BC8" i="62"/>
  <c r="BB8" i="62"/>
  <c r="AD8" i="62"/>
  <c r="Y8" i="62"/>
  <c r="N8" i="62"/>
  <c r="F8" i="62"/>
  <c r="BG7" i="62"/>
  <c r="BF7" i="62"/>
  <c r="BE7" i="62"/>
  <c r="BD7" i="62"/>
  <c r="BC7" i="62"/>
  <c r="BB7" i="62"/>
  <c r="T7" i="62"/>
  <c r="S7" i="62"/>
  <c r="O7" i="62"/>
  <c r="F7" i="62"/>
  <c r="BG6" i="62"/>
  <c r="BF6" i="62"/>
  <c r="BE6" i="62"/>
  <c r="BD6" i="62"/>
  <c r="BC6" i="62"/>
  <c r="BB6" i="62"/>
  <c r="AA6" i="62"/>
  <c r="R6" i="62"/>
  <c r="Q6" i="62"/>
  <c r="P6" i="62"/>
  <c r="O6" i="62"/>
  <c r="N6" i="62"/>
  <c r="F6" i="62"/>
  <c r="BG5" i="62"/>
  <c r="BF5" i="62"/>
  <c r="BE5" i="62"/>
  <c r="BD5" i="62"/>
  <c r="BC5" i="62"/>
  <c r="BB5" i="62"/>
  <c r="AB5" i="62"/>
  <c r="X5" i="62"/>
  <c r="F5" i="62"/>
  <c r="BG4" i="62"/>
  <c r="BF4" i="62"/>
  <c r="BE4" i="62"/>
  <c r="BD4" i="62"/>
  <c r="BC4" i="62"/>
  <c r="BB4" i="62"/>
  <c r="Z4" i="62"/>
  <c r="U4" i="62"/>
  <c r="T4" i="62"/>
  <c r="S4" i="62"/>
  <c r="R4" i="62"/>
  <c r="Q4" i="62"/>
  <c r="F4" i="62"/>
  <c r="BG3" i="62"/>
  <c r="BF3" i="62"/>
  <c r="BE3" i="62"/>
  <c r="BD3" i="62"/>
  <c r="BC3" i="62"/>
  <c r="BB3" i="62"/>
  <c r="AA3" i="62"/>
  <c r="P3" i="62"/>
  <c r="O3" i="62"/>
  <c r="N3" i="62"/>
  <c r="F3" i="62"/>
  <c r="BG8" i="61"/>
  <c r="BF8" i="61"/>
  <c r="BE8" i="61"/>
  <c r="BD8" i="61"/>
  <c r="BC8" i="61"/>
  <c r="BB8" i="61"/>
  <c r="AX8" i="61"/>
  <c r="AA8" i="61"/>
  <c r="Z8" i="61"/>
  <c r="F8" i="61"/>
  <c r="BG7" i="61"/>
  <c r="BF7" i="61"/>
  <c r="BE7" i="61"/>
  <c r="BD7" i="61"/>
  <c r="BC7" i="61"/>
  <c r="BB7" i="61"/>
  <c r="AW7" i="61"/>
  <c r="AB7" i="61"/>
  <c r="X7" i="61"/>
  <c r="T7" i="61"/>
  <c r="S7" i="61"/>
  <c r="R7" i="61"/>
  <c r="Q7" i="61"/>
  <c r="P7" i="61"/>
  <c r="O7" i="61"/>
  <c r="F7" i="61"/>
  <c r="BG6" i="61"/>
  <c r="BF6" i="61"/>
  <c r="BE6" i="61"/>
  <c r="BD6" i="61"/>
  <c r="BC6" i="61"/>
  <c r="BB6" i="61"/>
  <c r="AX6" i="61"/>
  <c r="AE6" i="61"/>
  <c r="Z6" i="61"/>
  <c r="N6" i="61"/>
  <c r="F6" i="61"/>
  <c r="BG5" i="61"/>
  <c r="BF5" i="61"/>
  <c r="BE5" i="61"/>
  <c r="BD5" i="61"/>
  <c r="BC5" i="61"/>
  <c r="BB5" i="61"/>
  <c r="AX5" i="61"/>
  <c r="X5" i="61"/>
  <c r="W5" i="61"/>
  <c r="T5" i="61"/>
  <c r="S5" i="61"/>
  <c r="O5" i="61"/>
  <c r="F5" i="61"/>
  <c r="BG4" i="61"/>
  <c r="BF4" i="61"/>
  <c r="BE4" i="61"/>
  <c r="BD4" i="61"/>
  <c r="BC4" i="61"/>
  <c r="BB4" i="61"/>
  <c r="AX4" i="61"/>
  <c r="AW4" i="61"/>
  <c r="AD4" i="61"/>
  <c r="AB4" i="61"/>
  <c r="X4" i="61"/>
  <c r="R4" i="61"/>
  <c r="Q4" i="61"/>
  <c r="P4" i="61"/>
  <c r="O4" i="61"/>
  <c r="N4" i="61"/>
  <c r="F4" i="61"/>
  <c r="BG3" i="61"/>
  <c r="BF3" i="61"/>
  <c r="BE3" i="61"/>
  <c r="BD3" i="61"/>
  <c r="BC3" i="61"/>
  <c r="BB3" i="61"/>
  <c r="AG3" i="61"/>
  <c r="Y3" i="61"/>
  <c r="F3" i="61"/>
  <c r="BG9" i="60"/>
  <c r="BF9" i="60"/>
  <c r="BE9" i="60"/>
  <c r="BD9" i="60"/>
  <c r="BC9" i="60"/>
  <c r="BB9" i="60"/>
  <c r="AD9" i="60"/>
  <c r="AA9" i="60"/>
  <c r="U9" i="60"/>
  <c r="T9" i="60"/>
  <c r="S9" i="60"/>
  <c r="R9" i="60"/>
  <c r="Q9" i="60"/>
  <c r="F9" i="60"/>
  <c r="BG8" i="60"/>
  <c r="BF8" i="60"/>
  <c r="BE8" i="60"/>
  <c r="BD8" i="60"/>
  <c r="BC8" i="60"/>
  <c r="BB8" i="60"/>
  <c r="AF8" i="60"/>
  <c r="AB8" i="60"/>
  <c r="X8" i="60"/>
  <c r="P8" i="60"/>
  <c r="O8" i="60"/>
  <c r="N8" i="60"/>
  <c r="F8" i="60"/>
  <c r="BG7" i="60"/>
  <c r="BF7" i="60"/>
  <c r="BE7" i="60"/>
  <c r="BD7" i="60"/>
  <c r="BC7" i="60"/>
  <c r="BB7" i="60"/>
  <c r="AX7" i="60"/>
  <c r="AG7" i="60"/>
  <c r="W7" i="60"/>
  <c r="U7" i="60"/>
  <c r="Q7" i="60"/>
  <c r="F7" i="60"/>
  <c r="BG6" i="60"/>
  <c r="BF6" i="60"/>
  <c r="BE6" i="60"/>
  <c r="BD6" i="60"/>
  <c r="BC6" i="60"/>
  <c r="BB6" i="60"/>
  <c r="AW6" i="60"/>
  <c r="AF6" i="60"/>
  <c r="AA6" i="60"/>
  <c r="T6" i="60"/>
  <c r="S6" i="60"/>
  <c r="R6" i="60"/>
  <c r="Q6" i="60"/>
  <c r="P6" i="60"/>
  <c r="O6" i="60"/>
  <c r="F6" i="60"/>
  <c r="BG5" i="60"/>
  <c r="BF5" i="60"/>
  <c r="BE5" i="60"/>
  <c r="BD5" i="60"/>
  <c r="BC5" i="60"/>
  <c r="BB5" i="60"/>
  <c r="AX5" i="60"/>
  <c r="AW5" i="60"/>
  <c r="AI5" i="60"/>
  <c r="Y5" i="60"/>
  <c r="N5" i="60"/>
  <c r="F5" i="60"/>
  <c r="BG4" i="60"/>
  <c r="BF4" i="60"/>
  <c r="BE4" i="60"/>
  <c r="BD4" i="60"/>
  <c r="BC4" i="60"/>
  <c r="BB4" i="60"/>
  <c r="AX4" i="60"/>
  <c r="AW4" i="60"/>
  <c r="AG4" i="60"/>
  <c r="U4" i="60"/>
  <c r="T4" i="60"/>
  <c r="S4" i="60"/>
  <c r="O4" i="60"/>
  <c r="F4" i="60"/>
  <c r="BG3" i="60"/>
  <c r="BF3" i="60"/>
  <c r="BE3" i="60"/>
  <c r="BD3" i="60"/>
  <c r="BC3" i="60"/>
  <c r="BB3" i="60"/>
  <c r="AG3" i="60"/>
  <c r="W3" i="60"/>
  <c r="R3" i="60"/>
  <c r="Q3" i="60"/>
  <c r="P3" i="60"/>
  <c r="O3" i="60"/>
  <c r="N3" i="60"/>
  <c r="F3" i="60"/>
  <c r="BG7" i="59"/>
  <c r="BF7" i="59"/>
  <c r="BE7" i="59"/>
  <c r="BD7" i="59"/>
  <c r="BC7" i="59"/>
  <c r="BB7" i="59"/>
  <c r="AI7" i="59"/>
  <c r="Y7" i="59"/>
  <c r="F7" i="59"/>
  <c r="BG6" i="59"/>
  <c r="BF6" i="59"/>
  <c r="BE6" i="59"/>
  <c r="BD6" i="59"/>
  <c r="BC6" i="59"/>
  <c r="BB6" i="59"/>
  <c r="AF6" i="59"/>
  <c r="AA6" i="59"/>
  <c r="U6" i="59"/>
  <c r="T6" i="59"/>
  <c r="S6" i="59"/>
  <c r="R6" i="59"/>
  <c r="Q6" i="59"/>
  <c r="F6" i="59"/>
  <c r="BG5" i="59"/>
  <c r="BF5" i="59"/>
  <c r="BE5" i="59"/>
  <c r="BD5" i="59"/>
  <c r="BC5" i="59"/>
  <c r="BB5" i="59"/>
  <c r="AX5" i="59"/>
  <c r="AW5" i="59"/>
  <c r="AH5" i="59"/>
  <c r="W5" i="59"/>
  <c r="P5" i="59"/>
  <c r="O5" i="59"/>
  <c r="N5" i="59"/>
  <c r="F5" i="59"/>
  <c r="BG4" i="59"/>
  <c r="BF4" i="59"/>
  <c r="BE4" i="59"/>
  <c r="BD4" i="59"/>
  <c r="BC4" i="59"/>
  <c r="BB4" i="59"/>
  <c r="AW4" i="59"/>
  <c r="AH4" i="59"/>
  <c r="AA4" i="59"/>
  <c r="W4" i="59"/>
  <c r="U4" i="59"/>
  <c r="Q4" i="59"/>
  <c r="F4" i="59"/>
  <c r="BG3" i="59"/>
  <c r="BF3" i="59"/>
  <c r="BE3" i="59"/>
  <c r="BD3" i="59"/>
  <c r="BC3" i="59"/>
  <c r="BB3" i="59"/>
  <c r="AX3" i="59"/>
  <c r="AH3" i="59"/>
  <c r="AA3" i="59"/>
  <c r="T3" i="59"/>
  <c r="S3" i="59"/>
  <c r="R3" i="59"/>
  <c r="Q3" i="59"/>
  <c r="P3" i="59"/>
  <c r="O3" i="59"/>
  <c r="F3" i="59"/>
  <c r="BG7" i="58"/>
  <c r="BF7" i="58"/>
  <c r="BE7" i="58"/>
  <c r="BD7" i="58"/>
  <c r="BC7" i="58"/>
  <c r="BB7" i="58"/>
  <c r="AK7" i="58"/>
  <c r="X7" i="58"/>
  <c r="W7" i="58"/>
  <c r="R7" i="58"/>
  <c r="N7" i="58"/>
  <c r="F7" i="58"/>
  <c r="BG6" i="58"/>
  <c r="BF6" i="58"/>
  <c r="BE6" i="58"/>
  <c r="BD6" i="58"/>
  <c r="BC6" i="58"/>
  <c r="BB6" i="58"/>
  <c r="AK6" i="58"/>
  <c r="AA6" i="58"/>
  <c r="W6" i="58"/>
  <c r="U6" i="58"/>
  <c r="T6" i="58"/>
  <c r="S6" i="58"/>
  <c r="O6" i="58"/>
  <c r="F6" i="58"/>
  <c r="BG5" i="58"/>
  <c r="BF5" i="58"/>
  <c r="BE5" i="58"/>
  <c r="BD5" i="58"/>
  <c r="BC5" i="58"/>
  <c r="BB5" i="58"/>
  <c r="AW5" i="58"/>
  <c r="W5" i="58"/>
  <c r="R5" i="58"/>
  <c r="Q5" i="58"/>
  <c r="P5" i="58"/>
  <c r="O5" i="58"/>
  <c r="N5" i="58"/>
  <c r="F5" i="58"/>
  <c r="BG4" i="58"/>
  <c r="BF4" i="58"/>
  <c r="BE4" i="58"/>
  <c r="BD4" i="58"/>
  <c r="BC4" i="58"/>
  <c r="BB4" i="58"/>
  <c r="AW4" i="58"/>
  <c r="Y4" i="58"/>
  <c r="X4" i="58"/>
  <c r="F4" i="58"/>
  <c r="BG3" i="58"/>
  <c r="BF3" i="58"/>
  <c r="BE3" i="58"/>
  <c r="BD3" i="58"/>
  <c r="BC3" i="58"/>
  <c r="BB3" i="58"/>
  <c r="AX3" i="58"/>
  <c r="AA3" i="58"/>
  <c r="Z3" i="58"/>
  <c r="U3" i="58"/>
  <c r="T3" i="58"/>
  <c r="S3" i="58"/>
  <c r="R3" i="58"/>
  <c r="Q3" i="58"/>
  <c r="F3" i="58"/>
  <c r="BG8" i="57"/>
  <c r="BF8" i="57"/>
  <c r="BE8" i="57"/>
  <c r="BD8" i="57"/>
  <c r="BC8" i="57"/>
  <c r="BB8" i="57"/>
  <c r="AW8" i="57"/>
  <c r="W8" i="57"/>
  <c r="R8" i="57"/>
  <c r="P8" i="57"/>
  <c r="O8" i="57"/>
  <c r="N8" i="57"/>
  <c r="F8" i="57"/>
  <c r="BG7" i="57"/>
  <c r="BF7" i="57"/>
  <c r="BE7" i="57"/>
  <c r="BD7" i="57"/>
  <c r="BC7" i="57"/>
  <c r="BB7" i="57"/>
  <c r="AX7" i="57"/>
  <c r="AW7" i="57"/>
  <c r="X7" i="57"/>
  <c r="W7" i="57"/>
  <c r="U7" i="57"/>
  <c r="Q7" i="57"/>
  <c r="F7" i="57"/>
  <c r="BG6" i="57"/>
  <c r="BF6" i="57"/>
  <c r="BE6" i="57"/>
  <c r="BD6" i="57"/>
  <c r="BC6" i="57"/>
  <c r="BB6" i="57"/>
  <c r="AX6" i="57"/>
  <c r="AA6" i="57"/>
  <c r="W6" i="57"/>
  <c r="T6" i="57"/>
  <c r="S6" i="57"/>
  <c r="R6" i="57"/>
  <c r="Q6" i="57"/>
  <c r="P6" i="57"/>
  <c r="O6" i="57"/>
  <c r="F6" i="57"/>
  <c r="BG5" i="57"/>
  <c r="BF5" i="57"/>
  <c r="BE5" i="57"/>
  <c r="BD5" i="57"/>
  <c r="BC5" i="57"/>
  <c r="BB5" i="57"/>
  <c r="AE5" i="57"/>
  <c r="Y5" i="57"/>
  <c r="R5" i="57"/>
  <c r="N5" i="57"/>
  <c r="F5" i="57"/>
  <c r="BG4" i="57"/>
  <c r="BF4" i="57"/>
  <c r="BE4" i="57"/>
  <c r="BD4" i="57"/>
  <c r="BC4" i="57"/>
  <c r="BB4" i="57"/>
  <c r="AD4" i="57"/>
  <c r="X4" i="57"/>
  <c r="W4" i="57"/>
  <c r="U4" i="57"/>
  <c r="T4" i="57"/>
  <c r="S4" i="57"/>
  <c r="R4" i="57"/>
  <c r="O4" i="57"/>
  <c r="F4" i="57"/>
  <c r="BG3" i="57"/>
  <c r="BF3" i="57"/>
  <c r="BE3" i="57"/>
  <c r="BD3" i="57"/>
  <c r="BC3" i="57"/>
  <c r="BB3" i="57"/>
  <c r="AX3" i="57"/>
  <c r="AW3" i="57"/>
  <c r="AG3" i="57"/>
  <c r="Z3" i="57"/>
  <c r="R3" i="57"/>
  <c r="Q3" i="57"/>
  <c r="P3" i="57"/>
  <c r="O3" i="57"/>
  <c r="N3" i="57"/>
  <c r="F3" i="57"/>
  <c r="BG8" i="56"/>
  <c r="BF8" i="56"/>
  <c r="BE8" i="56"/>
  <c r="BD8" i="56"/>
  <c r="BC8" i="56"/>
  <c r="BB8" i="56"/>
  <c r="AX8" i="56"/>
  <c r="AW8" i="56"/>
  <c r="AA8" i="56"/>
  <c r="U8" i="56"/>
  <c r="T8" i="56"/>
  <c r="S8" i="56"/>
  <c r="R8" i="56"/>
  <c r="Q8" i="56"/>
  <c r="F8" i="56"/>
  <c r="BG7" i="56"/>
  <c r="BF7" i="56"/>
  <c r="BE7" i="56"/>
  <c r="BD7" i="56"/>
  <c r="BC7" i="56"/>
  <c r="BB7" i="56"/>
  <c r="U7" i="56"/>
  <c r="Q7" i="56"/>
  <c r="F7" i="56"/>
  <c r="BG6" i="56"/>
  <c r="BF6" i="56"/>
  <c r="BE6" i="56"/>
  <c r="BD6" i="56"/>
  <c r="BC6" i="56"/>
  <c r="BB6" i="56"/>
  <c r="AG6" i="56"/>
  <c r="Z6" i="56"/>
  <c r="R6" i="56"/>
  <c r="O6" i="56"/>
  <c r="N6" i="56"/>
  <c r="F6" i="56"/>
  <c r="BG5" i="56"/>
  <c r="BF5" i="56"/>
  <c r="BE5" i="56"/>
  <c r="BD5" i="56"/>
  <c r="BC5" i="56"/>
  <c r="BB5" i="56"/>
  <c r="Y5" i="56"/>
  <c r="R5" i="56"/>
  <c r="Q5" i="56"/>
  <c r="P5" i="56"/>
  <c r="O5" i="56"/>
  <c r="N5" i="56"/>
  <c r="F5" i="56"/>
  <c r="BG4" i="56"/>
  <c r="BF4" i="56"/>
  <c r="BE4" i="56"/>
  <c r="BD4" i="56"/>
  <c r="BC4" i="56"/>
  <c r="BB4" i="56"/>
  <c r="Z4" i="56"/>
  <c r="U4" i="56"/>
  <c r="T4" i="56"/>
  <c r="S4" i="56"/>
  <c r="R4" i="56"/>
  <c r="Q4" i="56"/>
  <c r="F4" i="56"/>
  <c r="BG3" i="56"/>
  <c r="BF3" i="56"/>
  <c r="BE3" i="56"/>
  <c r="BD3" i="56"/>
  <c r="BC3" i="56"/>
  <c r="BB3" i="56"/>
  <c r="AX3" i="56"/>
  <c r="AI3" i="56"/>
  <c r="AA3" i="56"/>
  <c r="U3" i="56"/>
  <c r="Q3" i="56"/>
  <c r="F3" i="56"/>
  <c r="BG9" i="55"/>
  <c r="BF9" i="55"/>
  <c r="BE9" i="55"/>
  <c r="BD9" i="55"/>
  <c r="BC9" i="55"/>
  <c r="BB9" i="55"/>
  <c r="AX9" i="55"/>
  <c r="AW9" i="55"/>
  <c r="Y9" i="55"/>
  <c r="R9" i="55"/>
  <c r="O9" i="55"/>
  <c r="N9" i="55"/>
  <c r="F9" i="55"/>
  <c r="BG8" i="55"/>
  <c r="BF8" i="55"/>
  <c r="BE8" i="55"/>
  <c r="BD8" i="55"/>
  <c r="BC8" i="55"/>
  <c r="BB8" i="55"/>
  <c r="AX8" i="55"/>
  <c r="AW8" i="55"/>
  <c r="AL8" i="55"/>
  <c r="AB8" i="55"/>
  <c r="X8" i="55"/>
  <c r="T8" i="55"/>
  <c r="R8" i="55"/>
  <c r="Q8" i="55"/>
  <c r="P8" i="55"/>
  <c r="O8" i="55"/>
  <c r="N8" i="55"/>
  <c r="F8" i="55"/>
  <c r="BG7" i="55"/>
  <c r="BF7" i="55"/>
  <c r="BE7" i="55"/>
  <c r="BD7" i="55"/>
  <c r="BC7" i="55"/>
  <c r="BB7" i="55"/>
  <c r="AJ7" i="55"/>
  <c r="Z7" i="55"/>
  <c r="U7" i="55"/>
  <c r="T7" i="55"/>
  <c r="S7" i="55"/>
  <c r="R7" i="55"/>
  <c r="Q7" i="55"/>
  <c r="F7" i="55"/>
  <c r="BG6" i="55"/>
  <c r="BF6" i="55"/>
  <c r="BE6" i="55"/>
  <c r="BD6" i="55"/>
  <c r="BC6" i="55"/>
  <c r="BB6" i="55"/>
  <c r="AF6" i="55"/>
  <c r="AA6" i="55"/>
  <c r="U6" i="55"/>
  <c r="Q6" i="55"/>
  <c r="F6" i="55"/>
  <c r="BG5" i="55"/>
  <c r="BF5" i="55"/>
  <c r="BE5" i="55"/>
  <c r="BD5" i="55"/>
  <c r="BC5" i="55"/>
  <c r="BB5" i="55"/>
  <c r="Y5" i="55"/>
  <c r="R5" i="55"/>
  <c r="P5" i="55"/>
  <c r="O5" i="55"/>
  <c r="N5" i="55"/>
  <c r="F5" i="55"/>
  <c r="BG4" i="55"/>
  <c r="BF4" i="55"/>
  <c r="BE4" i="55"/>
  <c r="BD4" i="55"/>
  <c r="BC4" i="55"/>
  <c r="BB4" i="55"/>
  <c r="AX4" i="55"/>
  <c r="AW4" i="55"/>
  <c r="AJ4" i="55"/>
  <c r="Y4" i="55"/>
  <c r="T4" i="55"/>
  <c r="R4" i="55"/>
  <c r="Q4" i="55"/>
  <c r="P4" i="55"/>
  <c r="O4" i="55"/>
  <c r="N4" i="55"/>
  <c r="F4" i="55"/>
  <c r="BG3" i="55"/>
  <c r="BF3" i="55"/>
  <c r="BE3" i="55"/>
  <c r="BD3" i="55"/>
  <c r="BC3" i="55"/>
  <c r="BB3" i="55"/>
  <c r="AW3" i="55"/>
  <c r="AG3" i="55"/>
  <c r="AA3" i="55"/>
  <c r="U3" i="55"/>
  <c r="T3" i="55"/>
  <c r="S3" i="55"/>
  <c r="R3" i="55"/>
  <c r="Q3" i="55"/>
  <c r="F3" i="55"/>
  <c r="BG9" i="54"/>
  <c r="BF9" i="54"/>
  <c r="BE9" i="54"/>
  <c r="BD9" i="54"/>
  <c r="BC9" i="54"/>
  <c r="BB9" i="54"/>
  <c r="U9" i="54"/>
  <c r="Q9" i="54"/>
  <c r="F9" i="54"/>
  <c r="BG8" i="54"/>
  <c r="BF8" i="54"/>
  <c r="BE8" i="54"/>
  <c r="BD8" i="54"/>
  <c r="BC8" i="54"/>
  <c r="BB8" i="54"/>
  <c r="AX8" i="54"/>
  <c r="AK8" i="54"/>
  <c r="Z8" i="54"/>
  <c r="R8" i="54"/>
  <c r="P8" i="54"/>
  <c r="O8" i="54"/>
  <c r="N8" i="54"/>
  <c r="F8" i="54"/>
  <c r="BG7" i="54"/>
  <c r="BF7" i="54"/>
  <c r="BE7" i="54"/>
  <c r="BD7" i="54"/>
  <c r="BC7" i="54"/>
  <c r="BB7" i="54"/>
  <c r="AF7" i="54"/>
  <c r="Z7" i="54"/>
  <c r="T7" i="54"/>
  <c r="R7" i="54"/>
  <c r="Q7" i="54"/>
  <c r="P7" i="54"/>
  <c r="O7" i="54"/>
  <c r="N7" i="54"/>
  <c r="F7" i="54"/>
  <c r="BG6" i="54"/>
  <c r="BF6" i="54"/>
  <c r="BE6" i="54"/>
  <c r="BD6" i="54"/>
  <c r="BC6" i="54"/>
  <c r="BB6" i="54"/>
  <c r="AX6" i="54"/>
  <c r="AW6" i="54"/>
  <c r="U6" i="54"/>
  <c r="T6" i="54"/>
  <c r="S6" i="54"/>
  <c r="R6" i="54"/>
  <c r="Q6" i="54"/>
  <c r="F6" i="54"/>
  <c r="BG5" i="54"/>
  <c r="BF5" i="54"/>
  <c r="BE5" i="54"/>
  <c r="BD5" i="54"/>
  <c r="BC5" i="54"/>
  <c r="BB5" i="54"/>
  <c r="AX5" i="54"/>
  <c r="AW5" i="54"/>
  <c r="W5" i="54"/>
  <c r="U5" i="54"/>
  <c r="Q5" i="54"/>
  <c r="F5" i="54"/>
  <c r="BG4" i="54"/>
  <c r="BF4" i="54"/>
  <c r="BE4" i="54"/>
  <c r="BD4" i="54"/>
  <c r="BC4" i="54"/>
  <c r="BB4" i="54"/>
  <c r="AX4" i="54"/>
  <c r="AW4" i="54"/>
  <c r="AG4" i="54"/>
  <c r="AA4" i="54"/>
  <c r="R4" i="54"/>
  <c r="P4" i="54"/>
  <c r="O4" i="54"/>
  <c r="N4" i="54"/>
  <c r="F4" i="54"/>
  <c r="BG3" i="54"/>
  <c r="BF3" i="54"/>
  <c r="BE3" i="54"/>
  <c r="BD3" i="54"/>
  <c r="BC3" i="54"/>
  <c r="BB3" i="54"/>
  <c r="AW3" i="54"/>
  <c r="AA3" i="54"/>
  <c r="T3" i="54"/>
  <c r="R3" i="54"/>
  <c r="Q3" i="54"/>
  <c r="P3" i="54"/>
  <c r="O3" i="54"/>
  <c r="N3" i="54"/>
  <c r="F3" i="54"/>
  <c r="BG9" i="53"/>
  <c r="BF9" i="53"/>
  <c r="BE9" i="53"/>
  <c r="BD9" i="53"/>
  <c r="BC9" i="53"/>
  <c r="BB9" i="53"/>
  <c r="W9" i="53"/>
  <c r="U9" i="53"/>
  <c r="T9" i="53"/>
  <c r="S9" i="53"/>
  <c r="R9" i="53"/>
  <c r="F9" i="53"/>
  <c r="BG8" i="53"/>
  <c r="BF8" i="53"/>
  <c r="BE8" i="53"/>
  <c r="BD8" i="53"/>
  <c r="BC8" i="53"/>
  <c r="BB8" i="53"/>
  <c r="AJ8" i="53"/>
  <c r="W8" i="53"/>
  <c r="U8" i="53"/>
  <c r="T8" i="53"/>
  <c r="S8" i="53"/>
  <c r="R8" i="53"/>
  <c r="F8" i="53"/>
  <c r="BG7" i="53"/>
  <c r="BF7" i="53"/>
  <c r="BE7" i="53"/>
  <c r="BD7" i="53"/>
  <c r="BC7" i="53"/>
  <c r="BB7" i="53"/>
  <c r="AX7" i="53"/>
  <c r="AE7" i="53"/>
  <c r="AD7" i="53"/>
  <c r="W7" i="53"/>
  <c r="U7" i="53"/>
  <c r="T7" i="53"/>
  <c r="S7" i="53"/>
  <c r="R7" i="53"/>
  <c r="F7" i="53"/>
  <c r="BG6" i="53"/>
  <c r="BF6" i="53"/>
  <c r="BE6" i="53"/>
  <c r="BD6" i="53"/>
  <c r="BC6" i="53"/>
  <c r="BB6" i="53"/>
  <c r="AX6" i="53"/>
  <c r="AW6" i="53"/>
  <c r="W6" i="53"/>
  <c r="U6" i="53"/>
  <c r="T6" i="53"/>
  <c r="S6" i="53"/>
  <c r="R6" i="53"/>
  <c r="F6" i="53"/>
  <c r="BG5" i="53"/>
  <c r="BF5" i="53"/>
  <c r="BE5" i="53"/>
  <c r="BD5" i="53"/>
  <c r="BC5" i="53"/>
  <c r="BB5" i="53"/>
  <c r="AX5" i="53"/>
  <c r="AK5" i="53"/>
  <c r="AJ5" i="53"/>
  <c r="W5" i="53"/>
  <c r="U5" i="53"/>
  <c r="T5" i="53"/>
  <c r="S5" i="53"/>
  <c r="R5" i="53"/>
  <c r="F5" i="53"/>
  <c r="BG4" i="53"/>
  <c r="BF4" i="53"/>
  <c r="BE4" i="53"/>
  <c r="BD4" i="53"/>
  <c r="BC4" i="53"/>
  <c r="BB4" i="53"/>
  <c r="AX4" i="53"/>
  <c r="AF4" i="53"/>
  <c r="AE4" i="53"/>
  <c r="W4" i="53"/>
  <c r="U4" i="53"/>
  <c r="T4" i="53"/>
  <c r="S4" i="53"/>
  <c r="R4" i="53"/>
  <c r="F4" i="53"/>
  <c r="BG3" i="53"/>
  <c r="BF3" i="53"/>
  <c r="BE3" i="53"/>
  <c r="BD3" i="53"/>
  <c r="BC3" i="53"/>
  <c r="BB3" i="53"/>
  <c r="W3" i="53"/>
  <c r="U3" i="53"/>
  <c r="T3" i="53"/>
  <c r="S3" i="53"/>
  <c r="R3" i="53"/>
  <c r="F3" i="53"/>
  <c r="BG4" i="1"/>
  <c r="BG5" i="1"/>
  <c r="BG6" i="1"/>
  <c r="BG7" i="1"/>
  <c r="BG8" i="1"/>
  <c r="BG9" i="1"/>
  <c r="BG3" i="1"/>
  <c r="BF4" i="1"/>
  <c r="BF5" i="1"/>
  <c r="BF6" i="1"/>
  <c r="BF7" i="1"/>
  <c r="BF8" i="1"/>
  <c r="BF9" i="1"/>
  <c r="BF3" i="1"/>
  <c r="BE4" i="1"/>
  <c r="BE5" i="1"/>
  <c r="BE6" i="1"/>
  <c r="BE7" i="1"/>
  <c r="BE8" i="1"/>
  <c r="BE9" i="1"/>
  <c r="BE3" i="1"/>
  <c r="BD4" i="1"/>
  <c r="BD5" i="1"/>
  <c r="BD6" i="1"/>
  <c r="BD7" i="1"/>
  <c r="BD8" i="1"/>
  <c r="BD9" i="1"/>
  <c r="BD3" i="1"/>
  <c r="BC4" i="1"/>
  <c r="BC5" i="1"/>
  <c r="BC6" i="1"/>
  <c r="BC7" i="1"/>
  <c r="BC8" i="1"/>
  <c r="BC9" i="1"/>
  <c r="BC3" i="1"/>
  <c r="BB4" i="1"/>
  <c r="BB5" i="1"/>
  <c r="BB6" i="1"/>
  <c r="BB7" i="1"/>
  <c r="BB8" i="1"/>
  <c r="BB9" i="1"/>
  <c r="BB3" i="1"/>
  <c r="D7" i="52"/>
  <c r="H7" i="52" s="1"/>
  <c r="D6" i="52"/>
  <c r="H6" i="52" s="1"/>
  <c r="D5" i="52"/>
  <c r="H5" i="52" s="1"/>
  <c r="D4" i="52"/>
  <c r="H4" i="52" s="1"/>
  <c r="D3" i="52"/>
  <c r="H3" i="52" s="1"/>
  <c r="D2" i="52"/>
  <c r="H2" i="52" s="1"/>
  <c r="H4" i="25"/>
  <c r="H5" i="25"/>
  <c r="H6" i="25"/>
  <c r="D3" i="25"/>
  <c r="H3" i="25" s="1"/>
  <c r="D4" i="25"/>
  <c r="E4" i="25" s="1"/>
  <c r="D5" i="25"/>
  <c r="E5" i="25" s="1"/>
  <c r="D6" i="25"/>
  <c r="E6" i="25" s="1"/>
  <c r="D7" i="25"/>
  <c r="H7" i="25" s="1"/>
  <c r="D2" i="25"/>
  <c r="H2" i="25" s="1"/>
  <c r="T5" i="1"/>
  <c r="T6" i="1"/>
  <c r="T7" i="1"/>
  <c r="T8" i="1"/>
  <c r="P7" i="1"/>
  <c r="N9" i="1"/>
  <c r="S9" i="1"/>
  <c r="E7" i="3"/>
  <c r="AB8" i="64" s="1"/>
  <c r="E6" i="3"/>
  <c r="AA6" i="71" s="1"/>
  <c r="E5" i="3"/>
  <c r="Z7" i="71" s="1"/>
  <c r="E4" i="3"/>
  <c r="Y5" i="70" s="1"/>
  <c r="E3" i="3"/>
  <c r="X5" i="65" s="1"/>
  <c r="E2" i="3"/>
  <c r="W5" i="69" s="1"/>
  <c r="E3" i="2"/>
  <c r="O5" i="53" s="1"/>
  <c r="E4" i="2"/>
  <c r="P4" i="1" s="1"/>
  <c r="E5" i="2"/>
  <c r="Q9" i="1" s="1"/>
  <c r="E6" i="2"/>
  <c r="R7" i="1" s="1"/>
  <c r="E7" i="2"/>
  <c r="S4" i="1" s="1"/>
  <c r="E8" i="2"/>
  <c r="T3" i="1" s="1"/>
  <c r="E9" i="2"/>
  <c r="E2" i="2"/>
  <c r="N5" i="1" s="1"/>
  <c r="Y9" i="1"/>
  <c r="X7" i="1"/>
  <c r="F3" i="1"/>
  <c r="F4" i="1"/>
  <c r="F5" i="1"/>
  <c r="F6" i="1"/>
  <c r="F7" i="1"/>
  <c r="F8" i="1"/>
  <c r="F9" i="1"/>
  <c r="D7" i="26"/>
  <c r="D6" i="26"/>
  <c r="D5" i="26"/>
  <c r="J5" i="26" s="1"/>
  <c r="D4" i="26"/>
  <c r="J4" i="26" s="1"/>
  <c r="D3" i="26"/>
  <c r="J3" i="26" s="1"/>
  <c r="D2" i="26"/>
  <c r="D10" i="4"/>
  <c r="AL6" i="68" s="1"/>
  <c r="D9" i="4"/>
  <c r="E9" i="4" s="1"/>
  <c r="D8" i="4"/>
  <c r="AJ3" i="70" s="1"/>
  <c r="D7" i="4"/>
  <c r="AI5" i="72" s="1"/>
  <c r="D6" i="4"/>
  <c r="E6" i="4" s="1"/>
  <c r="D5" i="4"/>
  <c r="AG7" i="69" s="1"/>
  <c r="D4" i="4"/>
  <c r="E4" i="4" s="1"/>
  <c r="D3" i="4"/>
  <c r="AE3" i="72" s="1"/>
  <c r="D2" i="4"/>
  <c r="AD8" i="70" s="1"/>
  <c r="D7" i="3"/>
  <c r="H7" i="3" s="1"/>
  <c r="D6" i="3"/>
  <c r="D5" i="3"/>
  <c r="D4" i="3"/>
  <c r="D3" i="3"/>
  <c r="D2" i="3"/>
  <c r="D3" i="2"/>
  <c r="D4" i="2"/>
  <c r="D5" i="2"/>
  <c r="D6" i="2"/>
  <c r="D7" i="2"/>
  <c r="D8" i="2"/>
  <c r="D9" i="2"/>
  <c r="D2" i="2"/>
  <c r="AY3" i="72" l="1"/>
  <c r="AY4" i="61"/>
  <c r="AY8" i="64"/>
  <c r="AY6" i="64"/>
  <c r="AY5" i="63"/>
  <c r="AY3" i="63"/>
  <c r="AY5" i="60"/>
  <c r="AY4" i="60"/>
  <c r="AY7" i="57"/>
  <c r="AY8" i="56"/>
  <c r="AY6" i="72"/>
  <c r="AY6" i="69"/>
  <c r="AY7" i="67"/>
  <c r="AY8" i="54"/>
  <c r="AY4" i="53"/>
  <c r="AY8" i="57"/>
  <c r="AY5" i="72"/>
  <c r="AY4" i="72"/>
  <c r="AY7" i="71"/>
  <c r="AY8" i="67"/>
  <c r="AY6" i="57"/>
  <c r="AY7" i="69"/>
  <c r="AY3" i="68"/>
  <c r="AY6" i="67"/>
  <c r="AY4" i="64"/>
  <c r="AY4" i="63"/>
  <c r="AY3" i="60"/>
  <c r="AY7" i="58"/>
  <c r="AY6" i="56"/>
  <c r="AY7" i="55"/>
  <c r="AY9" i="54"/>
  <c r="AY9" i="53"/>
  <c r="AY8" i="70"/>
  <c r="AY5" i="69"/>
  <c r="AY6" i="68"/>
  <c r="AY5" i="64"/>
  <c r="AY8" i="62"/>
  <c r="AY7" i="62"/>
  <c r="AY6" i="62"/>
  <c r="AY9" i="60"/>
  <c r="AY7" i="56"/>
  <c r="AY3" i="70"/>
  <c r="AY4" i="69"/>
  <c r="AY3" i="69"/>
  <c r="AY7" i="68"/>
  <c r="AY5" i="68"/>
  <c r="AY4" i="67"/>
  <c r="AY3" i="67"/>
  <c r="AY3" i="61"/>
  <c r="AY6" i="58"/>
  <c r="AY5" i="56"/>
  <c r="AY7" i="54"/>
  <c r="AY8" i="53"/>
  <c r="AY4" i="54"/>
  <c r="AY5" i="53"/>
  <c r="AY7" i="70"/>
  <c r="AY4" i="68"/>
  <c r="AY7" i="65"/>
  <c r="AY4" i="62"/>
  <c r="AY6" i="59"/>
  <c r="AY3" i="53"/>
  <c r="AY5" i="54"/>
  <c r="AY6" i="53"/>
  <c r="AY6" i="61"/>
  <c r="AY3" i="71"/>
  <c r="AY6" i="70"/>
  <c r="AY4" i="70"/>
  <c r="AY5" i="67"/>
  <c r="AY8" i="66"/>
  <c r="AY7" i="66"/>
  <c r="AY5" i="66"/>
  <c r="AY4" i="66"/>
  <c r="AY8" i="65"/>
  <c r="AY3" i="64"/>
  <c r="AY5" i="62"/>
  <c r="AY7" i="59"/>
  <c r="AY5" i="57"/>
  <c r="AY6" i="55"/>
  <c r="AY3" i="58"/>
  <c r="AY3" i="55"/>
  <c r="AY5" i="70"/>
  <c r="AY6" i="65"/>
  <c r="AY5" i="65"/>
  <c r="AY9" i="63"/>
  <c r="AY8" i="60"/>
  <c r="AY4" i="57"/>
  <c r="AY4" i="56"/>
  <c r="AY5" i="55"/>
  <c r="AY7" i="53"/>
  <c r="AY7" i="60"/>
  <c r="AY3" i="56"/>
  <c r="AY9" i="55"/>
  <c r="AY6" i="66"/>
  <c r="AY3" i="62"/>
  <c r="AY7" i="61"/>
  <c r="AY5" i="58"/>
  <c r="AY7" i="63"/>
  <c r="AY6" i="71"/>
  <c r="AY7" i="64"/>
  <c r="AY4" i="71"/>
  <c r="AY3" i="66"/>
  <c r="AY8" i="63"/>
  <c r="AY8" i="61"/>
  <c r="AY5" i="59"/>
  <c r="AY4" i="55"/>
  <c r="AY6" i="54"/>
  <c r="AY3" i="65"/>
  <c r="AY6" i="60"/>
  <c r="AY4" i="59"/>
  <c r="AY4" i="58"/>
  <c r="AY5" i="61"/>
  <c r="AY3" i="59"/>
  <c r="AY3" i="54"/>
  <c r="AY9" i="61"/>
  <c r="AY4" i="65"/>
  <c r="AY9" i="64"/>
  <c r="AY6" i="63"/>
  <c r="AY3" i="57"/>
  <c r="AY8" i="55"/>
  <c r="AY5" i="71"/>
  <c r="AW3" i="56"/>
  <c r="AW3" i="58"/>
  <c r="AX4" i="58"/>
  <c r="AX4" i="59"/>
  <c r="AX6" i="60"/>
  <c r="AW7" i="60"/>
  <c r="AX3" i="65"/>
  <c r="AW8" i="61"/>
  <c r="AW8" i="63"/>
  <c r="AW3" i="66"/>
  <c r="AW4" i="71"/>
  <c r="AX9" i="61"/>
  <c r="AW3" i="62"/>
  <c r="AX8" i="63"/>
  <c r="AX3" i="66"/>
  <c r="AW6" i="66"/>
  <c r="AX4" i="71"/>
  <c r="AW9" i="61"/>
  <c r="AW7" i="53"/>
  <c r="AW5" i="55"/>
  <c r="AW4" i="56"/>
  <c r="AW4" i="57"/>
  <c r="AX5" i="58"/>
  <c r="AW8" i="60"/>
  <c r="AX7" i="61"/>
  <c r="AX3" i="62"/>
  <c r="AW9" i="63"/>
  <c r="AW5" i="65"/>
  <c r="AW6" i="65"/>
  <c r="AX6" i="66"/>
  <c r="AW5" i="70"/>
  <c r="AX5" i="55"/>
  <c r="AW6" i="55"/>
  <c r="AX4" i="57"/>
  <c r="AW5" i="57"/>
  <c r="AW7" i="59"/>
  <c r="AX8" i="60"/>
  <c r="AW5" i="62"/>
  <c r="AX9" i="63"/>
  <c r="AW3" i="64"/>
  <c r="AX5" i="65"/>
  <c r="AX6" i="65"/>
  <c r="AW8" i="65"/>
  <c r="AW4" i="66"/>
  <c r="AW5" i="66"/>
  <c r="AW7" i="66"/>
  <c r="AW8" i="66"/>
  <c r="AW5" i="67"/>
  <c r="AW4" i="70"/>
  <c r="AX5" i="70"/>
  <c r="AW6" i="70"/>
  <c r="AW3" i="71"/>
  <c r="AW3" i="53"/>
  <c r="AX6" i="55"/>
  <c r="AX5" i="57"/>
  <c r="AW6" i="59"/>
  <c r="AX7" i="59"/>
  <c r="AW4" i="62"/>
  <c r="AX5" i="62"/>
  <c r="AX3" i="64"/>
  <c r="AW7" i="65"/>
  <c r="AX8" i="65"/>
  <c r="AX4" i="66"/>
  <c r="AX5" i="66"/>
  <c r="AX7" i="66"/>
  <c r="AX8" i="66"/>
  <c r="AX5" i="67"/>
  <c r="AW4" i="68"/>
  <c r="AX4" i="70"/>
  <c r="AX6" i="70"/>
  <c r="AW7" i="70"/>
  <c r="AX3" i="71"/>
  <c r="AX4" i="56"/>
  <c r="E2" i="25"/>
  <c r="AX3" i="53"/>
  <c r="AW8" i="53"/>
  <c r="AW7" i="54"/>
  <c r="AW5" i="56"/>
  <c r="AW6" i="58"/>
  <c r="AX6" i="59"/>
  <c r="AW3" i="61"/>
  <c r="AX4" i="62"/>
  <c r="AX7" i="65"/>
  <c r="AW3" i="67"/>
  <c r="AW4" i="67"/>
  <c r="AX4" i="68"/>
  <c r="AW5" i="68"/>
  <c r="AW7" i="68"/>
  <c r="AW3" i="69"/>
  <c r="AW4" i="69"/>
  <c r="AW3" i="70"/>
  <c r="AX7" i="70"/>
  <c r="AX7" i="54"/>
  <c r="AX5" i="56"/>
  <c r="AW7" i="56"/>
  <c r="AX6" i="58"/>
  <c r="AW9" i="60"/>
  <c r="AX3" i="61"/>
  <c r="AW6" i="62"/>
  <c r="AW7" i="62"/>
  <c r="AW8" i="62"/>
  <c r="AW5" i="64"/>
  <c r="AX3" i="67"/>
  <c r="AX4" i="67"/>
  <c r="AX5" i="68"/>
  <c r="AW6" i="68"/>
  <c r="AX7" i="68"/>
  <c r="AX3" i="69"/>
  <c r="AX4" i="69"/>
  <c r="AW5" i="69"/>
  <c r="AX3" i="70"/>
  <c r="AX8" i="53"/>
  <c r="AW9" i="53"/>
  <c r="AW9" i="54"/>
  <c r="AW7" i="55"/>
  <c r="AW6" i="56"/>
  <c r="AX7" i="56"/>
  <c r="AW7" i="58"/>
  <c r="AW3" i="60"/>
  <c r="AX9" i="60"/>
  <c r="AX6" i="62"/>
  <c r="AX7" i="62"/>
  <c r="AX8" i="62"/>
  <c r="AW4" i="63"/>
  <c r="AW4" i="64"/>
  <c r="AX5" i="64"/>
  <c r="AW6" i="67"/>
  <c r="AW3" i="68"/>
  <c r="AX6" i="68"/>
  <c r="AX5" i="69"/>
  <c r="AW7" i="69"/>
  <c r="E7" i="25"/>
  <c r="AW4" i="53"/>
  <c r="AX9" i="53"/>
  <c r="AW8" i="54"/>
  <c r="AX9" i="54"/>
  <c r="AX7" i="55"/>
  <c r="AX6" i="56"/>
  <c r="AW6" i="57"/>
  <c r="AX7" i="58"/>
  <c r="AX3" i="60"/>
  <c r="AX4" i="63"/>
  <c r="AX4" i="64"/>
  <c r="AX6" i="67"/>
  <c r="AW7" i="67"/>
  <c r="AW8" i="67"/>
  <c r="AX3" i="68"/>
  <c r="AW6" i="69"/>
  <c r="AX7" i="69"/>
  <c r="AW6" i="72"/>
  <c r="AW3" i="63"/>
  <c r="AW5" i="63"/>
  <c r="AW6" i="64"/>
  <c r="AW8" i="64"/>
  <c r="AX7" i="67"/>
  <c r="AX8" i="67"/>
  <c r="AX6" i="69"/>
  <c r="AW7" i="71"/>
  <c r="AW4" i="72"/>
  <c r="AW5" i="72"/>
  <c r="AX6" i="72"/>
  <c r="AX8" i="70"/>
  <c r="AW6" i="71"/>
  <c r="AX3" i="72"/>
  <c r="AW5" i="53"/>
  <c r="AX3" i="54"/>
  <c r="AX3" i="55"/>
  <c r="AX8" i="57"/>
  <c r="AW3" i="59"/>
  <c r="AW5" i="61"/>
  <c r="AW6" i="61"/>
  <c r="AW7" i="63"/>
  <c r="AX7" i="64"/>
  <c r="AW5" i="71"/>
  <c r="AX6" i="71"/>
  <c r="AG5" i="53"/>
  <c r="AL6" i="53"/>
  <c r="AF8" i="53"/>
  <c r="AK9" i="53"/>
  <c r="AJ5" i="54"/>
  <c r="AG8" i="54"/>
  <c r="AF4" i="55"/>
  <c r="AK5" i="55"/>
  <c r="AF7" i="55"/>
  <c r="AH8" i="55"/>
  <c r="AE3" i="56"/>
  <c r="AI4" i="56"/>
  <c r="AK7" i="56"/>
  <c r="AL8" i="57"/>
  <c r="AI3" i="58"/>
  <c r="AK4" i="58"/>
  <c r="AI5" i="58"/>
  <c r="AG6" i="58"/>
  <c r="AG7" i="58"/>
  <c r="AD3" i="59"/>
  <c r="AD4" i="59"/>
  <c r="AD5" i="59"/>
  <c r="AE7" i="59"/>
  <c r="AE5" i="60"/>
  <c r="AF8" i="64"/>
  <c r="AD9" i="64"/>
  <c r="AE3" i="65"/>
  <c r="AH4" i="65"/>
  <c r="AE5" i="65"/>
  <c r="AG6" i="65"/>
  <c r="AG7" i="65"/>
  <c r="AI8" i="65"/>
  <c r="AK4" i="66"/>
  <c r="AL5" i="66"/>
  <c r="AF5" i="67"/>
  <c r="AD6" i="67"/>
  <c r="AE7" i="67"/>
  <c r="AG8" i="67"/>
  <c r="AI3" i="68"/>
  <c r="AD4" i="69"/>
  <c r="AE5" i="69"/>
  <c r="AE6" i="69"/>
  <c r="AH7" i="69"/>
  <c r="AK3" i="70"/>
  <c r="AF3" i="71"/>
  <c r="AJ4" i="71"/>
  <c r="AF7" i="71"/>
  <c r="AF3" i="72"/>
  <c r="AI4" i="72"/>
  <c r="AJ5" i="72"/>
  <c r="AL6" i="72"/>
  <c r="AL9" i="61"/>
  <c r="AH5" i="53"/>
  <c r="AG8" i="53"/>
  <c r="AL9" i="53"/>
  <c r="AD4" i="54"/>
  <c r="AK5" i="54"/>
  <c r="AH8" i="54"/>
  <c r="AD3" i="55"/>
  <c r="AG4" i="55"/>
  <c r="AL5" i="55"/>
  <c r="AG7" i="55"/>
  <c r="AI8" i="55"/>
  <c r="AF3" i="56"/>
  <c r="AJ4" i="56"/>
  <c r="AD6" i="56"/>
  <c r="AL7" i="56"/>
  <c r="AD3" i="57"/>
  <c r="AJ3" i="58"/>
  <c r="AL4" i="58"/>
  <c r="AJ5" i="58"/>
  <c r="AH6" i="58"/>
  <c r="AH7" i="58"/>
  <c r="AE3" i="59"/>
  <c r="AE4" i="59"/>
  <c r="AE5" i="59"/>
  <c r="AF7" i="59"/>
  <c r="AD3" i="60"/>
  <c r="AD4" i="60"/>
  <c r="AF5" i="60"/>
  <c r="AD7" i="60"/>
  <c r="AD3" i="61"/>
  <c r="AD7" i="63"/>
  <c r="AD5" i="64"/>
  <c r="AG8" i="64"/>
  <c r="AE9" i="64"/>
  <c r="AF3" i="65"/>
  <c r="AI4" i="65"/>
  <c r="AF5" i="65"/>
  <c r="AH6" i="65"/>
  <c r="AH7" i="65"/>
  <c r="AJ8" i="65"/>
  <c r="AL4" i="66"/>
  <c r="AG5" i="67"/>
  <c r="AE6" i="67"/>
  <c r="AF7" i="67"/>
  <c r="AH8" i="67"/>
  <c r="AJ3" i="68"/>
  <c r="AE4" i="69"/>
  <c r="AF5" i="69"/>
  <c r="AF6" i="69"/>
  <c r="AI7" i="69"/>
  <c r="AL3" i="70"/>
  <c r="AD7" i="70"/>
  <c r="AG3" i="71"/>
  <c r="AK4" i="71"/>
  <c r="AG7" i="71"/>
  <c r="AG3" i="72"/>
  <c r="AJ4" i="72"/>
  <c r="AK5" i="72"/>
  <c r="AK9" i="61"/>
  <c r="AD4" i="53"/>
  <c r="AI5" i="53"/>
  <c r="AH8" i="53"/>
  <c r="AE4" i="54"/>
  <c r="AL5" i="54"/>
  <c r="AD7" i="54"/>
  <c r="AI8" i="54"/>
  <c r="AE3" i="55"/>
  <c r="AH4" i="55"/>
  <c r="AD6" i="55"/>
  <c r="AH7" i="55"/>
  <c r="AJ8" i="55"/>
  <c r="AG3" i="56"/>
  <c r="AK4" i="56"/>
  <c r="AE6" i="56"/>
  <c r="AE3" i="57"/>
  <c r="AK3" i="58"/>
  <c r="AK5" i="58"/>
  <c r="AI6" i="58"/>
  <c r="AI7" i="58"/>
  <c r="AF3" i="59"/>
  <c r="AF4" i="59"/>
  <c r="AF5" i="59"/>
  <c r="AD6" i="59"/>
  <c r="AG7" i="59"/>
  <c r="AE3" i="60"/>
  <c r="AE4" i="60"/>
  <c r="AG5" i="60"/>
  <c r="AD6" i="60"/>
  <c r="AE7" i="60"/>
  <c r="AD8" i="60"/>
  <c r="AE3" i="61"/>
  <c r="AD4" i="63"/>
  <c r="AD5" i="63"/>
  <c r="AE7" i="63"/>
  <c r="AD3" i="64"/>
  <c r="AE5" i="64"/>
  <c r="AD6" i="64"/>
  <c r="AD7" i="64"/>
  <c r="AH8" i="64"/>
  <c r="AF9" i="64"/>
  <c r="AG3" i="65"/>
  <c r="AJ4" i="65"/>
  <c r="AG5" i="65"/>
  <c r="AI6" i="65"/>
  <c r="AI7" i="65"/>
  <c r="AK8" i="65"/>
  <c r="AD4" i="67"/>
  <c r="AH5" i="67"/>
  <c r="AF6" i="67"/>
  <c r="AG7" i="67"/>
  <c r="AI8" i="67"/>
  <c r="AK3" i="68"/>
  <c r="AD3" i="69"/>
  <c r="AF4" i="69"/>
  <c r="AG5" i="69"/>
  <c r="AG6" i="69"/>
  <c r="AJ7" i="69"/>
  <c r="AD6" i="70"/>
  <c r="AE7" i="70"/>
  <c r="AH3" i="71"/>
  <c r="AL4" i="71"/>
  <c r="AD6" i="71"/>
  <c r="AH7" i="71"/>
  <c r="AH3" i="72"/>
  <c r="AK4" i="72"/>
  <c r="AL5" i="72"/>
  <c r="AJ9" i="61"/>
  <c r="AI8" i="53"/>
  <c r="AF4" i="54"/>
  <c r="AE7" i="54"/>
  <c r="AJ8" i="54"/>
  <c r="AF3" i="55"/>
  <c r="AI4" i="55"/>
  <c r="AE6" i="55"/>
  <c r="AI7" i="55"/>
  <c r="AK8" i="55"/>
  <c r="AH3" i="56"/>
  <c r="AL4" i="56"/>
  <c r="AF6" i="56"/>
  <c r="AF3" i="57"/>
  <c r="AD5" i="57"/>
  <c r="AL3" i="58"/>
  <c r="AL5" i="58"/>
  <c r="AJ6" i="58"/>
  <c r="AJ7" i="58"/>
  <c r="AG3" i="59"/>
  <c r="AG4" i="59"/>
  <c r="AG5" i="59"/>
  <c r="AE6" i="59"/>
  <c r="AH7" i="59"/>
  <c r="AF3" i="60"/>
  <c r="AF4" i="60"/>
  <c r="AH5" i="60"/>
  <c r="AE6" i="60"/>
  <c r="AF7" i="60"/>
  <c r="AE8" i="60"/>
  <c r="AF3" i="61"/>
  <c r="AD6" i="61"/>
  <c r="AE4" i="63"/>
  <c r="AE5" i="63"/>
  <c r="AF7" i="63"/>
  <c r="AD8" i="63"/>
  <c r="AD9" i="63"/>
  <c r="AE3" i="64"/>
  <c r="AF5" i="64"/>
  <c r="AE6" i="64"/>
  <c r="AE7" i="64"/>
  <c r="AI8" i="64"/>
  <c r="AG9" i="64"/>
  <c r="AH3" i="65"/>
  <c r="AK4" i="65"/>
  <c r="AH5" i="65"/>
  <c r="AJ6" i="65"/>
  <c r="AJ7" i="65"/>
  <c r="AL8" i="65"/>
  <c r="AE4" i="67"/>
  <c r="AI5" i="67"/>
  <c r="AG6" i="67"/>
  <c r="AH7" i="67"/>
  <c r="AJ8" i="67"/>
  <c r="AL3" i="68"/>
  <c r="AE3" i="69"/>
  <c r="AG4" i="69"/>
  <c r="AH5" i="69"/>
  <c r="AH6" i="69"/>
  <c r="AK7" i="69"/>
  <c r="AD5" i="70"/>
  <c r="AE6" i="70"/>
  <c r="AF7" i="70"/>
  <c r="AI3" i="71"/>
  <c r="AE6" i="71"/>
  <c r="AI7" i="71"/>
  <c r="AI3" i="72"/>
  <c r="AL4" i="72"/>
  <c r="AI9" i="61"/>
  <c r="AG4" i="53"/>
  <c r="AL5" i="53"/>
  <c r="AF7" i="53"/>
  <c r="AK8" i="53"/>
  <c r="AH4" i="54"/>
  <c r="AD6" i="54"/>
  <c r="AG7" i="54"/>
  <c r="AL8" i="54"/>
  <c r="AD9" i="54"/>
  <c r="AH3" i="55"/>
  <c r="AK4" i="55"/>
  <c r="AG6" i="55"/>
  <c r="AK7" i="55"/>
  <c r="AJ3" i="56"/>
  <c r="AH6" i="56"/>
  <c r="AD8" i="56"/>
  <c r="AH3" i="57"/>
  <c r="AE4" i="57"/>
  <c r="AF5" i="57"/>
  <c r="AL6" i="58"/>
  <c r="AL7" i="58"/>
  <c r="AI3" i="59"/>
  <c r="AI4" i="59"/>
  <c r="AI5" i="59"/>
  <c r="AG6" i="59"/>
  <c r="AJ7" i="59"/>
  <c r="AH3" i="60"/>
  <c r="AH4" i="60"/>
  <c r="AJ5" i="60"/>
  <c r="AG6" i="60"/>
  <c r="AH7" i="60"/>
  <c r="AG8" i="60"/>
  <c r="AE9" i="60"/>
  <c r="AH3" i="61"/>
  <c r="AE4" i="61"/>
  <c r="AD5" i="61"/>
  <c r="AF6" i="61"/>
  <c r="AD8" i="61"/>
  <c r="AD3" i="62"/>
  <c r="AD5" i="62"/>
  <c r="AE8" i="62"/>
  <c r="AG4" i="63"/>
  <c r="AG5" i="63"/>
  <c r="AE6" i="63"/>
  <c r="AH7" i="63"/>
  <c r="AF8" i="63"/>
  <c r="AF9" i="63"/>
  <c r="AG3" i="64"/>
  <c r="AE4" i="64"/>
  <c r="AH5" i="64"/>
  <c r="AG6" i="64"/>
  <c r="AG7" i="64"/>
  <c r="AK8" i="64"/>
  <c r="AI9" i="64"/>
  <c r="AJ3" i="65"/>
  <c r="AJ5" i="65"/>
  <c r="AL6" i="65"/>
  <c r="AL7" i="65"/>
  <c r="AD6" i="66"/>
  <c r="AE8" i="66"/>
  <c r="AE3" i="67"/>
  <c r="AG4" i="67"/>
  <c r="AK5" i="67"/>
  <c r="AI6" i="67"/>
  <c r="AJ7" i="67"/>
  <c r="AL8" i="67"/>
  <c r="AE7" i="68"/>
  <c r="AG3" i="69"/>
  <c r="AI4" i="69"/>
  <c r="AJ5" i="69"/>
  <c r="AJ6" i="69"/>
  <c r="AF5" i="70"/>
  <c r="AG6" i="70"/>
  <c r="AH7" i="70"/>
  <c r="AK3" i="71"/>
  <c r="AD5" i="71"/>
  <c r="AG6" i="71"/>
  <c r="AK7" i="71"/>
  <c r="AK3" i="72"/>
  <c r="AG9" i="61"/>
  <c r="AH4" i="53"/>
  <c r="AG7" i="53"/>
  <c r="AL8" i="53"/>
  <c r="AD3" i="54"/>
  <c r="AI4" i="54"/>
  <c r="AE6" i="54"/>
  <c r="AH7" i="54"/>
  <c r="AE9" i="54"/>
  <c r="AI3" i="55"/>
  <c r="AL4" i="55"/>
  <c r="AH6" i="55"/>
  <c r="AL7" i="55"/>
  <c r="AD9" i="55"/>
  <c r="AK3" i="56"/>
  <c r="AI6" i="56"/>
  <c r="AE8" i="56"/>
  <c r="AI3" i="57"/>
  <c r="AF4" i="57"/>
  <c r="AG5" i="57"/>
  <c r="AJ3" i="59"/>
  <c r="AJ4" i="59"/>
  <c r="AJ5" i="59"/>
  <c r="AH6" i="59"/>
  <c r="AK7" i="59"/>
  <c r="AI3" i="60"/>
  <c r="AI4" i="60"/>
  <c r="AK5" i="60"/>
  <c r="AH6" i="60"/>
  <c r="AI7" i="60"/>
  <c r="AH8" i="60"/>
  <c r="AF9" i="60"/>
  <c r="AI3" i="61"/>
  <c r="AF4" i="61"/>
  <c r="AE5" i="61"/>
  <c r="AG6" i="61"/>
  <c r="AE8" i="61"/>
  <c r="AE3" i="62"/>
  <c r="AE5" i="62"/>
  <c r="AD7" i="62"/>
  <c r="AF8" i="62"/>
  <c r="AD3" i="63"/>
  <c r="AH4" i="63"/>
  <c r="AH5" i="63"/>
  <c r="AF6" i="63"/>
  <c r="AI7" i="63"/>
  <c r="AG8" i="63"/>
  <c r="AG9" i="63"/>
  <c r="AH3" i="64"/>
  <c r="AF4" i="64"/>
  <c r="AI5" i="64"/>
  <c r="AH6" i="64"/>
  <c r="AH7" i="64"/>
  <c r="AL8" i="64"/>
  <c r="AJ9" i="64"/>
  <c r="AK3" i="65"/>
  <c r="AK5" i="65"/>
  <c r="AE6" i="66"/>
  <c r="AD7" i="66"/>
  <c r="AF8" i="66"/>
  <c r="AF3" i="67"/>
  <c r="AH4" i="67"/>
  <c r="AL5" i="67"/>
  <c r="AJ6" i="67"/>
  <c r="AK7" i="67"/>
  <c r="AF7" i="68"/>
  <c r="AH3" i="69"/>
  <c r="AJ4" i="69"/>
  <c r="AK5" i="69"/>
  <c r="AK6" i="69"/>
  <c r="AD4" i="70"/>
  <c r="AG5" i="70"/>
  <c r="AH6" i="70"/>
  <c r="AI7" i="70"/>
  <c r="AL3" i="71"/>
  <c r="AE5" i="71"/>
  <c r="AH6" i="71"/>
  <c r="AL7" i="71"/>
  <c r="AL3" i="72"/>
  <c r="AF9" i="61"/>
  <c r="AD3" i="53"/>
  <c r="AI4" i="53"/>
  <c r="AH7" i="53"/>
  <c r="AE3" i="54"/>
  <c r="AJ4" i="54"/>
  <c r="AF6" i="54"/>
  <c r="AI7" i="54"/>
  <c r="AF9" i="54"/>
  <c r="AJ3" i="55"/>
  <c r="AI6" i="55"/>
  <c r="AE9" i="55"/>
  <c r="AL3" i="56"/>
  <c r="AD5" i="56"/>
  <c r="AJ6" i="56"/>
  <c r="AF8" i="56"/>
  <c r="AJ3" i="57"/>
  <c r="AG4" i="57"/>
  <c r="AH5" i="57"/>
  <c r="AD6" i="57"/>
  <c r="AD7" i="57"/>
  <c r="AK3" i="59"/>
  <c r="AK4" i="59"/>
  <c r="AK5" i="59"/>
  <c r="AI6" i="59"/>
  <c r="AL7" i="59"/>
  <c r="AJ3" i="60"/>
  <c r="AJ4" i="60"/>
  <c r="AL5" i="60"/>
  <c r="AI6" i="60"/>
  <c r="AJ7" i="60"/>
  <c r="AI8" i="60"/>
  <c r="AG9" i="60"/>
  <c r="AJ3" i="61"/>
  <c r="AG4" i="61"/>
  <c r="AF5" i="61"/>
  <c r="AH6" i="61"/>
  <c r="AD7" i="61"/>
  <c r="AF8" i="61"/>
  <c r="AF3" i="62"/>
  <c r="AD4" i="62"/>
  <c r="AF5" i="62"/>
  <c r="AD6" i="62"/>
  <c r="AE7" i="62"/>
  <c r="AG8" i="62"/>
  <c r="AE3" i="63"/>
  <c r="AI4" i="63"/>
  <c r="AI5" i="63"/>
  <c r="AG6" i="63"/>
  <c r="AJ7" i="63"/>
  <c r="AH8" i="63"/>
  <c r="AH9" i="63"/>
  <c r="AI3" i="64"/>
  <c r="AG4" i="64"/>
  <c r="AJ5" i="64"/>
  <c r="AI6" i="64"/>
  <c r="AI7" i="64"/>
  <c r="AK9" i="64"/>
  <c r="AL3" i="65"/>
  <c r="AL5" i="65"/>
  <c r="AD3" i="66"/>
  <c r="AF6" i="66"/>
  <c r="AE7" i="66"/>
  <c r="AG8" i="66"/>
  <c r="AG3" i="67"/>
  <c r="AI4" i="67"/>
  <c r="AK6" i="67"/>
  <c r="AL7" i="67"/>
  <c r="AD4" i="68"/>
  <c r="AD5" i="68"/>
  <c r="AD6" i="68"/>
  <c r="AG7" i="68"/>
  <c r="AI3" i="69"/>
  <c r="AK4" i="69"/>
  <c r="AL5" i="69"/>
  <c r="AL6" i="69"/>
  <c r="AE4" i="70"/>
  <c r="AH5" i="70"/>
  <c r="AI6" i="70"/>
  <c r="AJ7" i="70"/>
  <c r="AF5" i="71"/>
  <c r="AI6" i="71"/>
  <c r="AE9" i="61"/>
  <c r="AL8" i="70"/>
  <c r="AE3" i="53"/>
  <c r="AJ4" i="53"/>
  <c r="AD6" i="53"/>
  <c r="AI7" i="53"/>
  <c r="AF3" i="54"/>
  <c r="AK4" i="54"/>
  <c r="AG6" i="54"/>
  <c r="AJ7" i="54"/>
  <c r="AG9" i="54"/>
  <c r="AK3" i="55"/>
  <c r="AJ6" i="55"/>
  <c r="AF9" i="55"/>
  <c r="AE5" i="56"/>
  <c r="AK6" i="56"/>
  <c r="AG8" i="56"/>
  <c r="AK3" i="57"/>
  <c r="AH4" i="57"/>
  <c r="AI5" i="57"/>
  <c r="AE6" i="57"/>
  <c r="AE7" i="57"/>
  <c r="AD8" i="57"/>
  <c r="AL3" i="59"/>
  <c r="AL4" i="59"/>
  <c r="AL5" i="59"/>
  <c r="AJ6" i="59"/>
  <c r="AK3" i="60"/>
  <c r="AK4" i="60"/>
  <c r="AJ6" i="60"/>
  <c r="AK7" i="60"/>
  <c r="AJ8" i="60"/>
  <c r="AH9" i="60"/>
  <c r="AK3" i="61"/>
  <c r="AH4" i="61"/>
  <c r="AG5" i="61"/>
  <c r="AI6" i="61"/>
  <c r="AE7" i="61"/>
  <c r="AG8" i="61"/>
  <c r="AG3" i="62"/>
  <c r="AE4" i="62"/>
  <c r="AG5" i="62"/>
  <c r="AE6" i="62"/>
  <c r="AF7" i="62"/>
  <c r="AH8" i="62"/>
  <c r="AF3" i="63"/>
  <c r="AJ4" i="63"/>
  <c r="AJ5" i="63"/>
  <c r="AH6" i="63"/>
  <c r="AK7" i="63"/>
  <c r="AI8" i="63"/>
  <c r="AI9" i="63"/>
  <c r="AJ3" i="64"/>
  <c r="AH4" i="64"/>
  <c r="AK5" i="64"/>
  <c r="AJ6" i="64"/>
  <c r="AJ7" i="64"/>
  <c r="AL9" i="64"/>
  <c r="AE3" i="66"/>
  <c r="AD5" i="66"/>
  <c r="AG6" i="66"/>
  <c r="AF7" i="66"/>
  <c r="AH8" i="66"/>
  <c r="AH3" i="67"/>
  <c r="AJ4" i="67"/>
  <c r="AL6" i="67"/>
  <c r="AE4" i="68"/>
  <c r="AE5" i="68"/>
  <c r="AE6" i="68"/>
  <c r="AH7" i="68"/>
  <c r="AJ3" i="69"/>
  <c r="AL4" i="69"/>
  <c r="AF4" i="70"/>
  <c r="AI5" i="70"/>
  <c r="AJ6" i="70"/>
  <c r="AK7" i="70"/>
  <c r="AG5" i="71"/>
  <c r="AJ6" i="71"/>
  <c r="AD6" i="72"/>
  <c r="AD9" i="61"/>
  <c r="AK8" i="70"/>
  <c r="AF3" i="53"/>
  <c r="AK4" i="53"/>
  <c r="AE6" i="53"/>
  <c r="AJ7" i="53"/>
  <c r="AD9" i="53"/>
  <c r="AG3" i="54"/>
  <c r="AL4" i="54"/>
  <c r="AH6" i="54"/>
  <c r="AK7" i="54"/>
  <c r="AH9" i="54"/>
  <c r="AL3" i="55"/>
  <c r="AD5" i="55"/>
  <c r="AK6" i="55"/>
  <c r="AG9" i="55"/>
  <c r="AF5" i="56"/>
  <c r="AL6" i="56"/>
  <c r="AD7" i="56"/>
  <c r="AH8" i="56"/>
  <c r="AL3" i="57"/>
  <c r="AI4" i="57"/>
  <c r="AJ5" i="57"/>
  <c r="AF6" i="57"/>
  <c r="AF7" i="57"/>
  <c r="AE8" i="57"/>
  <c r="AD4" i="58"/>
  <c r="AK6" i="59"/>
  <c r="AL3" i="60"/>
  <c r="AL4" i="60"/>
  <c r="AK6" i="60"/>
  <c r="AL7" i="60"/>
  <c r="AK8" i="60"/>
  <c r="AI9" i="60"/>
  <c r="AL3" i="61"/>
  <c r="AI4" i="61"/>
  <c r="AH5" i="61"/>
  <c r="AJ6" i="61"/>
  <c r="AF7" i="61"/>
  <c r="AH8" i="61"/>
  <c r="AH3" i="62"/>
  <c r="AF4" i="62"/>
  <c r="AH5" i="62"/>
  <c r="AF6" i="62"/>
  <c r="AG7" i="62"/>
  <c r="AI8" i="62"/>
  <c r="AG3" i="63"/>
  <c r="AK4" i="63"/>
  <c r="AK5" i="63"/>
  <c r="AI6" i="63"/>
  <c r="AL7" i="63"/>
  <c r="AJ8" i="63"/>
  <c r="AJ9" i="63"/>
  <c r="AK3" i="64"/>
  <c r="AI4" i="64"/>
  <c r="AL5" i="64"/>
  <c r="AK6" i="64"/>
  <c r="AK7" i="64"/>
  <c r="AF3" i="66"/>
  <c r="AD4" i="66"/>
  <c r="AE5" i="66"/>
  <c r="AH6" i="66"/>
  <c r="AG7" i="66"/>
  <c r="AI8" i="66"/>
  <c r="AI3" i="67"/>
  <c r="AK4" i="67"/>
  <c r="AF4" i="68"/>
  <c r="AF5" i="68"/>
  <c r="AF6" i="68"/>
  <c r="AI7" i="68"/>
  <c r="AK3" i="69"/>
  <c r="AD3" i="70"/>
  <c r="AG4" i="70"/>
  <c r="AJ5" i="70"/>
  <c r="AK6" i="70"/>
  <c r="AL7" i="70"/>
  <c r="AH5" i="71"/>
  <c r="AK6" i="71"/>
  <c r="AE6" i="72"/>
  <c r="AJ8" i="70"/>
  <c r="AG3" i="53"/>
  <c r="AL4" i="53"/>
  <c r="AF6" i="53"/>
  <c r="AK7" i="53"/>
  <c r="AE9" i="53"/>
  <c r="AH3" i="54"/>
  <c r="AD5" i="54"/>
  <c r="AI6" i="54"/>
  <c r="AL7" i="54"/>
  <c r="AI9" i="54"/>
  <c r="AE5" i="55"/>
  <c r="AL6" i="55"/>
  <c r="AH9" i="55"/>
  <c r="AG5" i="56"/>
  <c r="AE7" i="56"/>
  <c r="AI8" i="56"/>
  <c r="AJ4" i="57"/>
  <c r="AK5" i="57"/>
  <c r="AG6" i="57"/>
  <c r="AG7" i="57"/>
  <c r="AF8" i="57"/>
  <c r="AE4" i="58"/>
  <c r="AL6" i="59"/>
  <c r="AL6" i="60"/>
  <c r="AL8" i="60"/>
  <c r="AJ9" i="60"/>
  <c r="AJ4" i="61"/>
  <c r="AI5" i="61"/>
  <c r="AK6" i="61"/>
  <c r="AG7" i="61"/>
  <c r="AI8" i="61"/>
  <c r="AI3" i="62"/>
  <c r="AG4" i="62"/>
  <c r="AI5" i="62"/>
  <c r="AG6" i="62"/>
  <c r="AH7" i="62"/>
  <c r="AJ8" i="62"/>
  <c r="AH3" i="63"/>
  <c r="AL4" i="63"/>
  <c r="AL5" i="63"/>
  <c r="AJ6" i="63"/>
  <c r="AK8" i="63"/>
  <c r="AK9" i="63"/>
  <c r="AL3" i="64"/>
  <c r="AJ4" i="64"/>
  <c r="AL6" i="64"/>
  <c r="AL7" i="64"/>
  <c r="AG3" i="66"/>
  <c r="AE4" i="66"/>
  <c r="AF5" i="66"/>
  <c r="AI6" i="66"/>
  <c r="AH7" i="66"/>
  <c r="AJ8" i="66"/>
  <c r="AJ3" i="67"/>
  <c r="AL4" i="67"/>
  <c r="AG4" i="68"/>
  <c r="AG5" i="68"/>
  <c r="AG6" i="68"/>
  <c r="AJ7" i="68"/>
  <c r="AL3" i="69"/>
  <c r="AE3" i="70"/>
  <c r="AH4" i="70"/>
  <c r="AK5" i="70"/>
  <c r="AL6" i="70"/>
  <c r="AD4" i="71"/>
  <c r="AI5" i="71"/>
  <c r="AL6" i="71"/>
  <c r="AD5" i="72"/>
  <c r="AF6" i="72"/>
  <c r="AI8" i="70"/>
  <c r="AH3" i="53"/>
  <c r="AG6" i="53"/>
  <c r="AL7" i="53"/>
  <c r="AF9" i="53"/>
  <c r="AI3" i="54"/>
  <c r="AE5" i="54"/>
  <c r="AJ6" i="54"/>
  <c r="AJ9" i="54"/>
  <c r="AF5" i="55"/>
  <c r="AI9" i="55"/>
  <c r="AD4" i="56"/>
  <c r="AH5" i="56"/>
  <c r="AF7" i="56"/>
  <c r="AJ8" i="56"/>
  <c r="AK4" i="57"/>
  <c r="AL5" i="57"/>
  <c r="AH6" i="57"/>
  <c r="AH7" i="57"/>
  <c r="AG8" i="57"/>
  <c r="AD3" i="58"/>
  <c r="AF4" i="58"/>
  <c r="AD5" i="58"/>
  <c r="AK9" i="60"/>
  <c r="AK4" i="61"/>
  <c r="AJ5" i="61"/>
  <c r="AL6" i="61"/>
  <c r="AH7" i="61"/>
  <c r="AJ8" i="61"/>
  <c r="AJ3" i="62"/>
  <c r="AH4" i="62"/>
  <c r="AJ5" i="62"/>
  <c r="AH6" i="62"/>
  <c r="AI7" i="62"/>
  <c r="AK8" i="62"/>
  <c r="AI3" i="63"/>
  <c r="AK6" i="63"/>
  <c r="AL8" i="63"/>
  <c r="AL9" i="63"/>
  <c r="AK4" i="64"/>
  <c r="AD8" i="65"/>
  <c r="AH3" i="66"/>
  <c r="AF4" i="66"/>
  <c r="AG5" i="66"/>
  <c r="AJ6" i="66"/>
  <c r="AI7" i="66"/>
  <c r="AK8" i="66"/>
  <c r="AK3" i="67"/>
  <c r="AD3" i="68"/>
  <c r="AH4" i="68"/>
  <c r="AH5" i="68"/>
  <c r="AH6" i="68"/>
  <c r="AK7" i="68"/>
  <c r="AF3" i="70"/>
  <c r="AI4" i="70"/>
  <c r="AL5" i="70"/>
  <c r="AE4" i="71"/>
  <c r="AJ5" i="71"/>
  <c r="AD4" i="72"/>
  <c r="AE5" i="72"/>
  <c r="AG6" i="72"/>
  <c r="AH8" i="70"/>
  <c r="AI3" i="53"/>
  <c r="AH6" i="53"/>
  <c r="AG9" i="53"/>
  <c r="AJ3" i="54"/>
  <c r="AF5" i="54"/>
  <c r="AK6" i="54"/>
  <c r="AK9" i="54"/>
  <c r="AG5" i="55"/>
  <c r="AD8" i="55"/>
  <c r="AJ9" i="55"/>
  <c r="AE4" i="56"/>
  <c r="AI5" i="56"/>
  <c r="AG7" i="56"/>
  <c r="AK8" i="56"/>
  <c r="AL4" i="57"/>
  <c r="AI6" i="57"/>
  <c r="AI7" i="57"/>
  <c r="AH8" i="57"/>
  <c r="AE3" i="58"/>
  <c r="AG4" i="58"/>
  <c r="AE5" i="58"/>
  <c r="AL9" i="60"/>
  <c r="AL4" i="61"/>
  <c r="AK5" i="61"/>
  <c r="AI7" i="61"/>
  <c r="AK8" i="61"/>
  <c r="AK3" i="62"/>
  <c r="AI4" i="62"/>
  <c r="AK5" i="62"/>
  <c r="AI6" i="62"/>
  <c r="AJ7" i="62"/>
  <c r="AL8" i="62"/>
  <c r="AJ3" i="63"/>
  <c r="AL6" i="63"/>
  <c r="AL4" i="64"/>
  <c r="AD4" i="65"/>
  <c r="AE8" i="65"/>
  <c r="AI3" i="66"/>
  <c r="AG4" i="66"/>
  <c r="AH5" i="66"/>
  <c r="AK6" i="66"/>
  <c r="AJ7" i="66"/>
  <c r="AL8" i="66"/>
  <c r="AL3" i="67"/>
  <c r="AE3" i="68"/>
  <c r="AI4" i="68"/>
  <c r="AI5" i="68"/>
  <c r="AI6" i="68"/>
  <c r="AL7" i="68"/>
  <c r="AD7" i="69"/>
  <c r="AG3" i="70"/>
  <c r="AJ4" i="70"/>
  <c r="AF4" i="71"/>
  <c r="AK5" i="71"/>
  <c r="AE4" i="72"/>
  <c r="AF5" i="72"/>
  <c r="AH6" i="72"/>
  <c r="AG8" i="70"/>
  <c r="AJ3" i="53"/>
  <c r="AD5" i="53"/>
  <c r="AI6" i="53"/>
  <c r="AH9" i="53"/>
  <c r="AK3" i="54"/>
  <c r="AG5" i="54"/>
  <c r="AL6" i="54"/>
  <c r="AD8" i="54"/>
  <c r="AL9" i="54"/>
  <c r="AH5" i="55"/>
  <c r="AE8" i="55"/>
  <c r="AK9" i="55"/>
  <c r="AF4" i="56"/>
  <c r="AJ5" i="56"/>
  <c r="AH7" i="56"/>
  <c r="AL8" i="56"/>
  <c r="AJ6" i="57"/>
  <c r="AJ7" i="57"/>
  <c r="AI8" i="57"/>
  <c r="AF3" i="58"/>
  <c r="AH4" i="58"/>
  <c r="AF5" i="58"/>
  <c r="AD6" i="58"/>
  <c r="AD7" i="58"/>
  <c r="AL5" i="61"/>
  <c r="AJ7" i="61"/>
  <c r="AL8" i="61"/>
  <c r="AL3" i="62"/>
  <c r="AJ4" i="62"/>
  <c r="AL5" i="62"/>
  <c r="AJ6" i="62"/>
  <c r="AK7" i="62"/>
  <c r="AK3" i="63"/>
  <c r="AE4" i="65"/>
  <c r="AD6" i="65"/>
  <c r="AD7" i="65"/>
  <c r="AF8" i="65"/>
  <c r="AJ3" i="66"/>
  <c r="AH4" i="66"/>
  <c r="AI5" i="66"/>
  <c r="AL6" i="66"/>
  <c r="AK7" i="66"/>
  <c r="AD8" i="67"/>
  <c r="AF3" i="68"/>
  <c r="AJ4" i="68"/>
  <c r="AJ5" i="68"/>
  <c r="AJ6" i="68"/>
  <c r="AE7" i="69"/>
  <c r="AH3" i="70"/>
  <c r="AK4" i="70"/>
  <c r="AG4" i="71"/>
  <c r="AL5" i="71"/>
  <c r="AF4" i="72"/>
  <c r="AG5" i="72"/>
  <c r="AI6" i="72"/>
  <c r="AF8" i="70"/>
  <c r="AK3" i="53"/>
  <c r="AE5" i="53"/>
  <c r="AJ6" i="53"/>
  <c r="AD8" i="53"/>
  <c r="AI9" i="53"/>
  <c r="AL3" i="54"/>
  <c r="AH5" i="54"/>
  <c r="AE8" i="54"/>
  <c r="AD4" i="55"/>
  <c r="AI5" i="55"/>
  <c r="AD7" i="55"/>
  <c r="AF8" i="55"/>
  <c r="AL9" i="55"/>
  <c r="AG4" i="56"/>
  <c r="AK5" i="56"/>
  <c r="AI7" i="56"/>
  <c r="AK6" i="57"/>
  <c r="AK7" i="57"/>
  <c r="AJ8" i="57"/>
  <c r="AG3" i="58"/>
  <c r="AI4" i="58"/>
  <c r="AG5" i="58"/>
  <c r="AE6" i="58"/>
  <c r="AE7" i="58"/>
  <c r="AK7" i="61"/>
  <c r="AK4" i="62"/>
  <c r="AK6" i="62"/>
  <c r="AL7" i="62"/>
  <c r="AL3" i="63"/>
  <c r="AD8" i="64"/>
  <c r="AF4" i="65"/>
  <c r="AE6" i="65"/>
  <c r="AE7" i="65"/>
  <c r="AG8" i="65"/>
  <c r="AK3" i="66"/>
  <c r="AI4" i="66"/>
  <c r="AJ5" i="66"/>
  <c r="AL7" i="66"/>
  <c r="AD5" i="67"/>
  <c r="AE8" i="67"/>
  <c r="AG3" i="68"/>
  <c r="AK4" i="68"/>
  <c r="AK5" i="68"/>
  <c r="AK6" i="68"/>
  <c r="AF7" i="69"/>
  <c r="AI3" i="70"/>
  <c r="AL4" i="70"/>
  <c r="AD3" i="71"/>
  <c r="AH4" i="71"/>
  <c r="AD7" i="71"/>
  <c r="AD3" i="72"/>
  <c r="AG4" i="72"/>
  <c r="AH5" i="72"/>
  <c r="AJ6" i="72"/>
  <c r="AE8" i="70"/>
  <c r="AL3" i="53"/>
  <c r="AF5" i="53"/>
  <c r="AK6" i="53"/>
  <c r="AE8" i="53"/>
  <c r="AJ9" i="53"/>
  <c r="AI5" i="54"/>
  <c r="AF8" i="54"/>
  <c r="AE4" i="55"/>
  <c r="AJ5" i="55"/>
  <c r="AE7" i="55"/>
  <c r="AG8" i="55"/>
  <c r="AD3" i="56"/>
  <c r="AH4" i="56"/>
  <c r="AL5" i="56"/>
  <c r="AJ7" i="56"/>
  <c r="AL6" i="57"/>
  <c r="AL7" i="57"/>
  <c r="AK8" i="57"/>
  <c r="AH3" i="58"/>
  <c r="AJ4" i="58"/>
  <c r="AH5" i="58"/>
  <c r="AF6" i="58"/>
  <c r="AF7" i="58"/>
  <c r="AD7" i="59"/>
  <c r="AD5" i="60"/>
  <c r="AL7" i="61"/>
  <c r="AL4" i="62"/>
  <c r="AL6" i="62"/>
  <c r="AE8" i="64"/>
  <c r="AD3" i="65"/>
  <c r="AG4" i="65"/>
  <c r="AD5" i="65"/>
  <c r="AF6" i="65"/>
  <c r="AF7" i="65"/>
  <c r="AH8" i="65"/>
  <c r="AL3" i="66"/>
  <c r="AJ4" i="66"/>
  <c r="AK5" i="66"/>
  <c r="AE5" i="67"/>
  <c r="AD7" i="67"/>
  <c r="AF8" i="67"/>
  <c r="AH3" i="68"/>
  <c r="AL4" i="68"/>
  <c r="AL5" i="68"/>
  <c r="AD5" i="69"/>
  <c r="AD6" i="69"/>
  <c r="AE3" i="71"/>
  <c r="AI4" i="71"/>
  <c r="AE7" i="71"/>
  <c r="AH4" i="72"/>
  <c r="AK6" i="72"/>
  <c r="AB6" i="54"/>
  <c r="AB7" i="56"/>
  <c r="AB4" i="1"/>
  <c r="AB3" i="54"/>
  <c r="AB4" i="54"/>
  <c r="AA7" i="54"/>
  <c r="AA8" i="54"/>
  <c r="AB3" i="55"/>
  <c r="Z4" i="55"/>
  <c r="Z5" i="55"/>
  <c r="AB6" i="55"/>
  <c r="AA7" i="55"/>
  <c r="Y8" i="55"/>
  <c r="Z9" i="55"/>
  <c r="AB3" i="56"/>
  <c r="AA4" i="56"/>
  <c r="Z5" i="56"/>
  <c r="AA6" i="56"/>
  <c r="AB8" i="56"/>
  <c r="AA3" i="57"/>
  <c r="X6" i="57"/>
  <c r="W3" i="58"/>
  <c r="X6" i="58"/>
  <c r="AB3" i="59"/>
  <c r="X4" i="59"/>
  <c r="AB6" i="59"/>
  <c r="Z7" i="59"/>
  <c r="Z5" i="60"/>
  <c r="Y8" i="60"/>
  <c r="Y4" i="61"/>
  <c r="Y7" i="61"/>
  <c r="W8" i="61"/>
  <c r="AA4" i="62"/>
  <c r="Y5" i="62"/>
  <c r="Z8" i="62"/>
  <c r="AA5" i="63"/>
  <c r="AB8" i="63"/>
  <c r="X9" i="63"/>
  <c r="AA5" i="64"/>
  <c r="X9" i="64"/>
  <c r="Z5" i="65"/>
  <c r="X6" i="65"/>
  <c r="W4" i="66"/>
  <c r="AA7" i="66"/>
  <c r="Y8" i="66"/>
  <c r="Y6" i="67"/>
  <c r="Y5" i="68"/>
  <c r="AB4" i="69"/>
  <c r="Y5" i="69"/>
  <c r="AA5" i="70"/>
  <c r="X6" i="70"/>
  <c r="AB7" i="71"/>
  <c r="X3" i="72"/>
  <c r="W4" i="72"/>
  <c r="AB7" i="62"/>
  <c r="AB4" i="64"/>
  <c r="AB4" i="70"/>
  <c r="AB6" i="71"/>
  <c r="AB3" i="1"/>
  <c r="AB7" i="54"/>
  <c r="AB8" i="54"/>
  <c r="AA4" i="55"/>
  <c r="AA5" i="55"/>
  <c r="AB7" i="55"/>
  <c r="Z8" i="55"/>
  <c r="AA9" i="55"/>
  <c r="AB4" i="56"/>
  <c r="AA5" i="56"/>
  <c r="AB6" i="56"/>
  <c r="AB3" i="57"/>
  <c r="Y6" i="57"/>
  <c r="X3" i="58"/>
  <c r="Y6" i="58"/>
  <c r="Y4" i="59"/>
  <c r="AA7" i="59"/>
  <c r="AA5" i="60"/>
  <c r="Z8" i="60"/>
  <c r="Z4" i="61"/>
  <c r="Z7" i="61"/>
  <c r="X8" i="61"/>
  <c r="AB4" i="62"/>
  <c r="Z5" i="62"/>
  <c r="AA8" i="62"/>
  <c r="AB5" i="63"/>
  <c r="Y9" i="63"/>
  <c r="AB5" i="64"/>
  <c r="W6" i="64"/>
  <c r="Y9" i="64"/>
  <c r="AA5" i="65"/>
  <c r="Y6" i="65"/>
  <c r="X4" i="66"/>
  <c r="AB7" i="66"/>
  <c r="Z8" i="66"/>
  <c r="Z6" i="67"/>
  <c r="W7" i="67"/>
  <c r="Z5" i="68"/>
  <c r="Z5" i="69"/>
  <c r="AB5" i="70"/>
  <c r="Y6" i="70"/>
  <c r="Y3" i="72"/>
  <c r="X4" i="72"/>
  <c r="AB8" i="70"/>
  <c r="AB5" i="1"/>
  <c r="AB9" i="54"/>
  <c r="AB4" i="60"/>
  <c r="AB3" i="66"/>
  <c r="AB4" i="68"/>
  <c r="AB4" i="55"/>
  <c r="AB5" i="55"/>
  <c r="AA8" i="55"/>
  <c r="AB9" i="55"/>
  <c r="AB5" i="56"/>
  <c r="Z6" i="57"/>
  <c r="Y3" i="58"/>
  <c r="W4" i="58"/>
  <c r="Z6" i="58"/>
  <c r="Z4" i="59"/>
  <c r="AB7" i="59"/>
  <c r="AB5" i="60"/>
  <c r="AA8" i="60"/>
  <c r="AA4" i="61"/>
  <c r="AA7" i="61"/>
  <c r="Y8" i="61"/>
  <c r="AA5" i="62"/>
  <c r="AB8" i="62"/>
  <c r="W6" i="63"/>
  <c r="Z9" i="63"/>
  <c r="W3" i="64"/>
  <c r="X6" i="64"/>
  <c r="Z9" i="64"/>
  <c r="W3" i="65"/>
  <c r="AB5" i="65"/>
  <c r="Z6" i="65"/>
  <c r="Y4" i="66"/>
  <c r="AA8" i="66"/>
  <c r="W3" i="67"/>
  <c r="AA6" i="67"/>
  <c r="X7" i="67"/>
  <c r="AA5" i="68"/>
  <c r="W6" i="68"/>
  <c r="AA5" i="69"/>
  <c r="W6" i="69"/>
  <c r="Z6" i="70"/>
  <c r="W7" i="70"/>
  <c r="Z3" i="72"/>
  <c r="Y4" i="72"/>
  <c r="AA8" i="70"/>
  <c r="AB3" i="72"/>
  <c r="Y4" i="57"/>
  <c r="Y7" i="57"/>
  <c r="AB3" i="58"/>
  <c r="Z4" i="58"/>
  <c r="Y7" i="58"/>
  <c r="X5" i="59"/>
  <c r="X3" i="60"/>
  <c r="W6" i="60"/>
  <c r="W9" i="60"/>
  <c r="Y5" i="61"/>
  <c r="AB8" i="61"/>
  <c r="W3" i="62"/>
  <c r="W6" i="62"/>
  <c r="W3" i="63"/>
  <c r="Z6" i="63"/>
  <c r="X7" i="63"/>
  <c r="Z3" i="64"/>
  <c r="AA6" i="64"/>
  <c r="Z3" i="65"/>
  <c r="W4" i="65"/>
  <c r="X7" i="65"/>
  <c r="AB4" i="66"/>
  <c r="Y5" i="66"/>
  <c r="Z3" i="67"/>
  <c r="AA7" i="67"/>
  <c r="X8" i="67"/>
  <c r="Z6" i="68"/>
  <c r="X7" i="68"/>
  <c r="Z6" i="69"/>
  <c r="X7" i="69"/>
  <c r="Z7" i="70"/>
  <c r="X3" i="71"/>
  <c r="AB4" i="72"/>
  <c r="Y5" i="72"/>
  <c r="AA9" i="61"/>
  <c r="X8" i="70"/>
  <c r="Z4" i="57"/>
  <c r="Z7" i="57"/>
  <c r="AA4" i="58"/>
  <c r="Z7" i="58"/>
  <c r="Y5" i="59"/>
  <c r="Y3" i="60"/>
  <c r="X6" i="60"/>
  <c r="X9" i="60"/>
  <c r="Z5" i="61"/>
  <c r="W6" i="61"/>
  <c r="X3" i="62"/>
  <c r="X6" i="62"/>
  <c r="X3" i="63"/>
  <c r="AA6" i="63"/>
  <c r="Y7" i="63"/>
  <c r="AA3" i="64"/>
  <c r="AB6" i="64"/>
  <c r="AA3" i="65"/>
  <c r="X4" i="65"/>
  <c r="Y7" i="65"/>
  <c r="Z5" i="66"/>
  <c r="W6" i="66"/>
  <c r="AA3" i="67"/>
  <c r="W4" i="67"/>
  <c r="AB7" i="67"/>
  <c r="Y8" i="67"/>
  <c r="AA6" i="68"/>
  <c r="Y7" i="68"/>
  <c r="AA6" i="69"/>
  <c r="Y7" i="69"/>
  <c r="AA7" i="70"/>
  <c r="Y3" i="71"/>
  <c r="W4" i="71"/>
  <c r="Z5" i="72"/>
  <c r="Z9" i="61"/>
  <c r="W8" i="70"/>
  <c r="AB6" i="57"/>
  <c r="AB9" i="64"/>
  <c r="AB9" i="61"/>
  <c r="AA4" i="57"/>
  <c r="W5" i="57"/>
  <c r="AA7" i="57"/>
  <c r="AB4" i="58"/>
  <c r="AA7" i="58"/>
  <c r="Z5" i="59"/>
  <c r="Z3" i="60"/>
  <c r="Y6" i="60"/>
  <c r="Y9" i="60"/>
  <c r="W3" i="61"/>
  <c r="AA5" i="61"/>
  <c r="X6" i="61"/>
  <c r="Y3" i="62"/>
  <c r="Y6" i="62"/>
  <c r="Y3" i="63"/>
  <c r="W4" i="63"/>
  <c r="AB6" i="63"/>
  <c r="Z7" i="63"/>
  <c r="AB3" i="64"/>
  <c r="W7" i="64"/>
  <c r="AB3" i="65"/>
  <c r="Y4" i="65"/>
  <c r="Z7" i="65"/>
  <c r="AA5" i="66"/>
  <c r="X6" i="66"/>
  <c r="AB3" i="67"/>
  <c r="X4" i="67"/>
  <c r="Z8" i="67"/>
  <c r="AB6" i="68"/>
  <c r="Z7" i="68"/>
  <c r="AB6" i="69"/>
  <c r="Z7" i="69"/>
  <c r="W3" i="70"/>
  <c r="AB7" i="70"/>
  <c r="Z3" i="71"/>
  <c r="X4" i="71"/>
  <c r="W5" i="71"/>
  <c r="AA5" i="72"/>
  <c r="W6" i="72"/>
  <c r="Y9" i="61"/>
  <c r="AB9" i="63"/>
  <c r="X9" i="1"/>
  <c r="AB4" i="57"/>
  <c r="X5" i="57"/>
  <c r="AB7" i="57"/>
  <c r="AB7" i="58"/>
  <c r="AA5" i="59"/>
  <c r="AA3" i="60"/>
  <c r="Z6" i="60"/>
  <c r="Z9" i="60"/>
  <c r="X3" i="61"/>
  <c r="AB5" i="61"/>
  <c r="Y6" i="61"/>
  <c r="Z3" i="62"/>
  <c r="Z6" i="62"/>
  <c r="Z3" i="63"/>
  <c r="X4" i="63"/>
  <c r="AA7" i="63"/>
  <c r="X7" i="64"/>
  <c r="Z4" i="65"/>
  <c r="AA7" i="65"/>
  <c r="W8" i="65"/>
  <c r="AB5" i="66"/>
  <c r="Y6" i="66"/>
  <c r="Y4" i="67"/>
  <c r="W5" i="67"/>
  <c r="AA8" i="67"/>
  <c r="W3" i="68"/>
  <c r="AA7" i="68"/>
  <c r="W3" i="69"/>
  <c r="AA7" i="69"/>
  <c r="X3" i="70"/>
  <c r="AA3" i="71"/>
  <c r="Y4" i="71"/>
  <c r="X5" i="71"/>
  <c r="AB5" i="72"/>
  <c r="X6" i="72"/>
  <c r="X9" i="61"/>
  <c r="AB5" i="59"/>
  <c r="AA3" i="63"/>
  <c r="Y4" i="63"/>
  <c r="AB7" i="63"/>
  <c r="Y7" i="64"/>
  <c r="W8" i="64"/>
  <c r="AA4" i="65"/>
  <c r="AB7" i="65"/>
  <c r="X8" i="65"/>
  <c r="Z6" i="66"/>
  <c r="Z4" i="67"/>
  <c r="X5" i="67"/>
  <c r="AB8" i="67"/>
  <c r="X3" i="68"/>
  <c r="AB7" i="68"/>
  <c r="X3" i="69"/>
  <c r="AB7" i="69"/>
  <c r="Y3" i="70"/>
  <c r="AB3" i="71"/>
  <c r="Z4" i="71"/>
  <c r="Y5" i="71"/>
  <c r="Y6" i="72"/>
  <c r="W9" i="61"/>
  <c r="X3" i="53"/>
  <c r="X4" i="53"/>
  <c r="X5" i="53"/>
  <c r="X6" i="53"/>
  <c r="X7" i="53"/>
  <c r="X8" i="53"/>
  <c r="X9" i="53"/>
  <c r="X5" i="54"/>
  <c r="W6" i="54"/>
  <c r="W9" i="54"/>
  <c r="W7" i="56"/>
  <c r="Z5" i="57"/>
  <c r="X8" i="57"/>
  <c r="X5" i="58"/>
  <c r="W4" i="60"/>
  <c r="AB6" i="60"/>
  <c r="X7" i="60"/>
  <c r="AB9" i="60"/>
  <c r="Z3" i="61"/>
  <c r="AA6" i="61"/>
  <c r="AB3" i="62"/>
  <c r="AB6" i="62"/>
  <c r="W7" i="62"/>
  <c r="AB3" i="63"/>
  <c r="Z4" i="63"/>
  <c r="W4" i="64"/>
  <c r="Z7" i="64"/>
  <c r="X8" i="64"/>
  <c r="AB4" i="65"/>
  <c r="Y8" i="65"/>
  <c r="W3" i="66"/>
  <c r="AA6" i="66"/>
  <c r="AA4" i="67"/>
  <c r="Y5" i="67"/>
  <c r="Y3" i="68"/>
  <c r="W4" i="68"/>
  <c r="Y3" i="69"/>
  <c r="Z3" i="70"/>
  <c r="W4" i="70"/>
  <c r="AA4" i="71"/>
  <c r="Z5" i="71"/>
  <c r="W6" i="71"/>
  <c r="Z6" i="72"/>
  <c r="AB9" i="1"/>
  <c r="Y3" i="53"/>
  <c r="Y4" i="53"/>
  <c r="Y5" i="53"/>
  <c r="Y6" i="53"/>
  <c r="Y7" i="53"/>
  <c r="Y8" i="53"/>
  <c r="Y9" i="53"/>
  <c r="W3" i="54"/>
  <c r="W4" i="54"/>
  <c r="Y5" i="54"/>
  <c r="X6" i="54"/>
  <c r="X9" i="54"/>
  <c r="W3" i="55"/>
  <c r="W6" i="55"/>
  <c r="W3" i="56"/>
  <c r="X7" i="56"/>
  <c r="W8" i="56"/>
  <c r="AA5" i="57"/>
  <c r="Y8" i="57"/>
  <c r="Y5" i="58"/>
  <c r="W3" i="59"/>
  <c r="W6" i="59"/>
  <c r="X4" i="60"/>
  <c r="Y7" i="60"/>
  <c r="AA3" i="61"/>
  <c r="AB6" i="61"/>
  <c r="X7" i="62"/>
  <c r="AA4" i="63"/>
  <c r="W8" i="63"/>
  <c r="X4" i="64"/>
  <c r="AA7" i="64"/>
  <c r="Y8" i="64"/>
  <c r="Z8" i="65"/>
  <c r="X3" i="66"/>
  <c r="AB6" i="66"/>
  <c r="AB4" i="67"/>
  <c r="Z5" i="67"/>
  <c r="Z3" i="68"/>
  <c r="X4" i="68"/>
  <c r="Z3" i="69"/>
  <c r="W4" i="69"/>
  <c r="AA3" i="70"/>
  <c r="X4" i="70"/>
  <c r="AB4" i="71"/>
  <c r="AA5" i="71"/>
  <c r="X6" i="71"/>
  <c r="W7" i="71"/>
  <c r="AA6" i="72"/>
  <c r="AB6" i="58"/>
  <c r="AB6" i="65"/>
  <c r="AB8" i="1"/>
  <c r="Z3" i="53"/>
  <c r="Z4" i="53"/>
  <c r="Z5" i="53"/>
  <c r="Z6" i="53"/>
  <c r="Z7" i="53"/>
  <c r="Z8" i="53"/>
  <c r="Z9" i="53"/>
  <c r="X3" i="54"/>
  <c r="X4" i="54"/>
  <c r="Z5" i="54"/>
  <c r="Y6" i="54"/>
  <c r="W7" i="54"/>
  <c r="W8" i="54"/>
  <c r="Y9" i="54"/>
  <c r="X3" i="55"/>
  <c r="X6" i="55"/>
  <c r="W7" i="55"/>
  <c r="X3" i="56"/>
  <c r="W4" i="56"/>
  <c r="W6" i="56"/>
  <c r="Y7" i="56"/>
  <c r="X8" i="56"/>
  <c r="W3" i="57"/>
  <c r="AB5" i="57"/>
  <c r="Z8" i="57"/>
  <c r="Z5" i="58"/>
  <c r="X3" i="59"/>
  <c r="X6" i="59"/>
  <c r="Y4" i="60"/>
  <c r="Z7" i="60"/>
  <c r="AB3" i="61"/>
  <c r="W4" i="62"/>
  <c r="Y7" i="62"/>
  <c r="AB4" i="63"/>
  <c r="W5" i="63"/>
  <c r="X8" i="63"/>
  <c r="Y4" i="64"/>
  <c r="W5" i="64"/>
  <c r="AB7" i="64"/>
  <c r="Z8" i="64"/>
  <c r="AA8" i="65"/>
  <c r="Y3" i="66"/>
  <c r="W7" i="66"/>
  <c r="AA5" i="67"/>
  <c r="AA3" i="68"/>
  <c r="Y4" i="68"/>
  <c r="AA3" i="69"/>
  <c r="X4" i="69"/>
  <c r="AB3" i="70"/>
  <c r="Y4" i="70"/>
  <c r="W5" i="70"/>
  <c r="AB5" i="71"/>
  <c r="Y6" i="71"/>
  <c r="X7" i="71"/>
  <c r="AB6" i="72"/>
  <c r="AB4" i="59"/>
  <c r="AB6" i="70"/>
  <c r="AB7" i="1"/>
  <c r="AA3" i="53"/>
  <c r="AA4" i="53"/>
  <c r="AA5" i="53"/>
  <c r="AA6" i="53"/>
  <c r="AA7" i="53"/>
  <c r="AA8" i="53"/>
  <c r="AA9" i="53"/>
  <c r="Y3" i="54"/>
  <c r="Y4" i="54"/>
  <c r="AA5" i="54"/>
  <c r="Z6" i="54"/>
  <c r="X7" i="54"/>
  <c r="X8" i="54"/>
  <c r="Z9" i="54"/>
  <c r="Y3" i="55"/>
  <c r="W4" i="55"/>
  <c r="W5" i="55"/>
  <c r="Y6" i="55"/>
  <c r="X7" i="55"/>
  <c r="W9" i="55"/>
  <c r="Y3" i="56"/>
  <c r="X4" i="56"/>
  <c r="W5" i="56"/>
  <c r="X6" i="56"/>
  <c r="Z7" i="56"/>
  <c r="Y8" i="56"/>
  <c r="X3" i="57"/>
  <c r="AA8" i="57"/>
  <c r="AA5" i="58"/>
  <c r="Y3" i="59"/>
  <c r="Y6" i="59"/>
  <c r="W7" i="59"/>
  <c r="Z4" i="60"/>
  <c r="W5" i="60"/>
  <c r="AA7" i="60"/>
  <c r="X4" i="62"/>
  <c r="Z7" i="62"/>
  <c r="W8" i="62"/>
  <c r="X5" i="63"/>
  <c r="Y8" i="63"/>
  <c r="Z4" i="64"/>
  <c r="X5" i="64"/>
  <c r="AA8" i="64"/>
  <c r="W5" i="65"/>
  <c r="AB8" i="65"/>
  <c r="Z3" i="66"/>
  <c r="X7" i="66"/>
  <c r="AB5" i="67"/>
  <c r="AB3" i="68"/>
  <c r="Z4" i="68"/>
  <c r="AB3" i="69"/>
  <c r="Y4" i="69"/>
  <c r="Z4" i="70"/>
  <c r="X5" i="70"/>
  <c r="Z6" i="71"/>
  <c r="Y7" i="71"/>
  <c r="AB3" i="60"/>
  <c r="AB6" i="1"/>
  <c r="AB3" i="53"/>
  <c r="AB4" i="53"/>
  <c r="AB5" i="53"/>
  <c r="AB6" i="53"/>
  <c r="AB7" i="53"/>
  <c r="AB8" i="53"/>
  <c r="AB9" i="53"/>
  <c r="Z3" i="54"/>
  <c r="Z4" i="54"/>
  <c r="AB5" i="54"/>
  <c r="AA6" i="54"/>
  <c r="Y7" i="54"/>
  <c r="Y8" i="54"/>
  <c r="AA9" i="54"/>
  <c r="Z3" i="55"/>
  <c r="X4" i="55"/>
  <c r="X5" i="55"/>
  <c r="Z6" i="55"/>
  <c r="Y7" i="55"/>
  <c r="W8" i="55"/>
  <c r="X9" i="55"/>
  <c r="Z3" i="56"/>
  <c r="Y4" i="56"/>
  <c r="X5" i="56"/>
  <c r="Y6" i="56"/>
  <c r="AA7" i="56"/>
  <c r="Z8" i="56"/>
  <c r="Y3" i="57"/>
  <c r="AB8" i="57"/>
  <c r="AB5" i="58"/>
  <c r="Z3" i="59"/>
  <c r="Z6" i="59"/>
  <c r="X7" i="59"/>
  <c r="AA4" i="60"/>
  <c r="X5" i="60"/>
  <c r="AB7" i="60"/>
  <c r="W8" i="60"/>
  <c r="W4" i="61"/>
  <c r="W7" i="61"/>
  <c r="Y4" i="62"/>
  <c r="W5" i="62"/>
  <c r="AA7" i="62"/>
  <c r="X8" i="62"/>
  <c r="Y5" i="63"/>
  <c r="Z8" i="63"/>
  <c r="AA4" i="64"/>
  <c r="Y5" i="64"/>
  <c r="AA3" i="66"/>
  <c r="Y7" i="66"/>
  <c r="W8" i="66"/>
  <c r="W6" i="67"/>
  <c r="AA4" i="68"/>
  <c r="W5" i="68"/>
  <c r="Z4" i="69"/>
  <c r="AA4" i="70"/>
  <c r="U6" i="1"/>
  <c r="N6" i="55"/>
  <c r="U5" i="1"/>
  <c r="S4" i="54"/>
  <c r="O5" i="54"/>
  <c r="S8" i="54"/>
  <c r="O9" i="54"/>
  <c r="S5" i="55"/>
  <c r="O6" i="55"/>
  <c r="S9" i="55"/>
  <c r="O3" i="56"/>
  <c r="S6" i="56"/>
  <c r="O7" i="56"/>
  <c r="S5" i="57"/>
  <c r="O7" i="57"/>
  <c r="U8" i="57"/>
  <c r="Q4" i="58"/>
  <c r="S7" i="58"/>
  <c r="O4" i="59"/>
  <c r="U5" i="59"/>
  <c r="Q7" i="59"/>
  <c r="S5" i="60"/>
  <c r="O7" i="60"/>
  <c r="U8" i="60"/>
  <c r="Q3" i="61"/>
  <c r="S6" i="61"/>
  <c r="O8" i="61"/>
  <c r="U3" i="62"/>
  <c r="Q5" i="62"/>
  <c r="S8" i="62"/>
  <c r="O4" i="63"/>
  <c r="U5" i="63"/>
  <c r="Q7" i="63"/>
  <c r="S3" i="64"/>
  <c r="O5" i="64"/>
  <c r="U6" i="64"/>
  <c r="Q8" i="64"/>
  <c r="S4" i="65"/>
  <c r="O6" i="65"/>
  <c r="U7" i="65"/>
  <c r="Q3" i="66"/>
  <c r="S6" i="66"/>
  <c r="O8" i="66"/>
  <c r="U3" i="67"/>
  <c r="Q5" i="67"/>
  <c r="S8" i="67"/>
  <c r="O4" i="68"/>
  <c r="U5" i="68"/>
  <c r="Q7" i="68"/>
  <c r="S5" i="69"/>
  <c r="O7" i="69"/>
  <c r="U3" i="70"/>
  <c r="Q5" i="70"/>
  <c r="T3" i="71"/>
  <c r="R5" i="71"/>
  <c r="P7" i="71"/>
  <c r="S5" i="72"/>
  <c r="N9" i="53"/>
  <c r="N5" i="53"/>
  <c r="N4" i="1"/>
  <c r="T4" i="54"/>
  <c r="P5" i="54"/>
  <c r="T8" i="54"/>
  <c r="P9" i="54"/>
  <c r="T5" i="55"/>
  <c r="P6" i="55"/>
  <c r="T9" i="55"/>
  <c r="P3" i="56"/>
  <c r="T6" i="56"/>
  <c r="P7" i="56"/>
  <c r="N4" i="57"/>
  <c r="T5" i="57"/>
  <c r="P7" i="57"/>
  <c r="R4" i="58"/>
  <c r="N6" i="58"/>
  <c r="T7" i="58"/>
  <c r="P4" i="59"/>
  <c r="R7" i="59"/>
  <c r="N4" i="60"/>
  <c r="T5" i="60"/>
  <c r="P7" i="60"/>
  <c r="R3" i="61"/>
  <c r="N5" i="61"/>
  <c r="T6" i="61"/>
  <c r="P8" i="61"/>
  <c r="R5" i="62"/>
  <c r="N7" i="62"/>
  <c r="T8" i="62"/>
  <c r="P4" i="63"/>
  <c r="R7" i="63"/>
  <c r="N9" i="63"/>
  <c r="T3" i="64"/>
  <c r="P5" i="64"/>
  <c r="R8" i="64"/>
  <c r="N3" i="65"/>
  <c r="T4" i="65"/>
  <c r="P6" i="65"/>
  <c r="R3" i="66"/>
  <c r="N5" i="66"/>
  <c r="T6" i="66"/>
  <c r="P8" i="66"/>
  <c r="R5" i="67"/>
  <c r="N7" i="67"/>
  <c r="T8" i="67"/>
  <c r="P4" i="68"/>
  <c r="R7" i="68"/>
  <c r="N4" i="69"/>
  <c r="T5" i="69"/>
  <c r="P7" i="69"/>
  <c r="R5" i="70"/>
  <c r="N7" i="70"/>
  <c r="U3" i="71"/>
  <c r="S5" i="71"/>
  <c r="Q7" i="71"/>
  <c r="N4" i="72"/>
  <c r="T5" i="72"/>
  <c r="Q8" i="53"/>
  <c r="Q4" i="53"/>
  <c r="U4" i="54"/>
  <c r="S4" i="58"/>
  <c r="U7" i="58"/>
  <c r="S7" i="59"/>
  <c r="S3" i="61"/>
  <c r="U6" i="61"/>
  <c r="Q8" i="61"/>
  <c r="S5" i="62"/>
  <c r="U8" i="62"/>
  <c r="Q4" i="63"/>
  <c r="S7" i="63"/>
  <c r="O9" i="63"/>
  <c r="U3" i="64"/>
  <c r="Q5" i="64"/>
  <c r="S8" i="64"/>
  <c r="O3" i="65"/>
  <c r="U4" i="65"/>
  <c r="Q6" i="65"/>
  <c r="S3" i="66"/>
  <c r="O5" i="66"/>
  <c r="U6" i="66"/>
  <c r="Q8" i="66"/>
  <c r="S5" i="67"/>
  <c r="O7" i="67"/>
  <c r="U8" i="67"/>
  <c r="Q4" i="68"/>
  <c r="S7" i="68"/>
  <c r="O4" i="69"/>
  <c r="U5" i="69"/>
  <c r="Q7" i="69"/>
  <c r="S5" i="70"/>
  <c r="O7" i="70"/>
  <c r="T5" i="71"/>
  <c r="R7" i="71"/>
  <c r="O4" i="72"/>
  <c r="U5" i="72"/>
  <c r="P8" i="53"/>
  <c r="P4" i="53"/>
  <c r="U8" i="54"/>
  <c r="U6" i="56"/>
  <c r="S3" i="1"/>
  <c r="R5" i="54"/>
  <c r="N6" i="54"/>
  <c r="R9" i="54"/>
  <c r="N3" i="55"/>
  <c r="R6" i="55"/>
  <c r="N7" i="55"/>
  <c r="R3" i="56"/>
  <c r="N4" i="56"/>
  <c r="R7" i="56"/>
  <c r="N8" i="56"/>
  <c r="P4" i="57"/>
  <c r="R7" i="57"/>
  <c r="N3" i="58"/>
  <c r="T4" i="58"/>
  <c r="P6" i="58"/>
  <c r="R4" i="59"/>
  <c r="N6" i="59"/>
  <c r="T7" i="59"/>
  <c r="P4" i="60"/>
  <c r="R7" i="60"/>
  <c r="N9" i="60"/>
  <c r="T3" i="61"/>
  <c r="P5" i="61"/>
  <c r="R8" i="61"/>
  <c r="N4" i="62"/>
  <c r="T5" i="62"/>
  <c r="P7" i="62"/>
  <c r="R4" i="63"/>
  <c r="N6" i="63"/>
  <c r="T7" i="63"/>
  <c r="P9" i="63"/>
  <c r="R5" i="64"/>
  <c r="N7" i="64"/>
  <c r="T8" i="64"/>
  <c r="P3" i="65"/>
  <c r="R6" i="65"/>
  <c r="N8" i="65"/>
  <c r="T3" i="66"/>
  <c r="P5" i="66"/>
  <c r="R8" i="66"/>
  <c r="N4" i="67"/>
  <c r="T5" i="67"/>
  <c r="P7" i="67"/>
  <c r="R4" i="68"/>
  <c r="N6" i="68"/>
  <c r="T7" i="68"/>
  <c r="P4" i="69"/>
  <c r="R7" i="69"/>
  <c r="N4" i="70"/>
  <c r="T5" i="70"/>
  <c r="P7" i="70"/>
  <c r="N4" i="71"/>
  <c r="U5" i="71"/>
  <c r="S7" i="71"/>
  <c r="P4" i="72"/>
  <c r="O8" i="53"/>
  <c r="O4" i="53"/>
  <c r="U3" i="1"/>
  <c r="U5" i="57"/>
  <c r="U5" i="60"/>
  <c r="T9" i="1"/>
  <c r="S5" i="54"/>
  <c r="O6" i="54"/>
  <c r="S9" i="54"/>
  <c r="O3" i="55"/>
  <c r="S6" i="55"/>
  <c r="O7" i="55"/>
  <c r="S3" i="56"/>
  <c r="O4" i="56"/>
  <c r="S7" i="56"/>
  <c r="O8" i="56"/>
  <c r="Q4" i="57"/>
  <c r="S7" i="57"/>
  <c r="O3" i="58"/>
  <c r="U4" i="58"/>
  <c r="Q6" i="58"/>
  <c r="S4" i="59"/>
  <c r="O6" i="59"/>
  <c r="U7" i="59"/>
  <c r="Q4" i="60"/>
  <c r="S7" i="60"/>
  <c r="O9" i="60"/>
  <c r="U3" i="61"/>
  <c r="Q5" i="61"/>
  <c r="S8" i="61"/>
  <c r="O4" i="62"/>
  <c r="U5" i="62"/>
  <c r="Q7" i="62"/>
  <c r="S4" i="63"/>
  <c r="O6" i="63"/>
  <c r="U7" i="63"/>
  <c r="Q9" i="63"/>
  <c r="S5" i="64"/>
  <c r="O7" i="64"/>
  <c r="U8" i="64"/>
  <c r="Q3" i="65"/>
  <c r="S6" i="65"/>
  <c r="O8" i="65"/>
  <c r="U3" i="66"/>
  <c r="Q5" i="66"/>
  <c r="S8" i="66"/>
  <c r="O4" i="67"/>
  <c r="U5" i="67"/>
  <c r="Q7" i="67"/>
  <c r="S4" i="68"/>
  <c r="O6" i="68"/>
  <c r="U7" i="68"/>
  <c r="Q4" i="69"/>
  <c r="S7" i="69"/>
  <c r="O4" i="70"/>
  <c r="U5" i="70"/>
  <c r="Q7" i="70"/>
  <c r="O4" i="71"/>
  <c r="T7" i="71"/>
  <c r="Q4" i="72"/>
  <c r="N8" i="53"/>
  <c r="N4" i="53"/>
  <c r="U5" i="55"/>
  <c r="U9" i="55"/>
  <c r="T5" i="54"/>
  <c r="P6" i="54"/>
  <c r="T9" i="54"/>
  <c r="P3" i="55"/>
  <c r="T6" i="55"/>
  <c r="P7" i="55"/>
  <c r="T3" i="56"/>
  <c r="P4" i="56"/>
  <c r="T7" i="56"/>
  <c r="P8" i="56"/>
  <c r="N6" i="57"/>
  <c r="T7" i="57"/>
  <c r="P3" i="58"/>
  <c r="R6" i="58"/>
  <c r="N3" i="59"/>
  <c r="T4" i="59"/>
  <c r="P6" i="59"/>
  <c r="R4" i="60"/>
  <c r="N6" i="60"/>
  <c r="T7" i="60"/>
  <c r="P9" i="60"/>
  <c r="R5" i="61"/>
  <c r="N7" i="61"/>
  <c r="T8" i="61"/>
  <c r="P4" i="62"/>
  <c r="R7" i="62"/>
  <c r="N3" i="63"/>
  <c r="T4" i="63"/>
  <c r="P6" i="63"/>
  <c r="R9" i="63"/>
  <c r="N4" i="64"/>
  <c r="T5" i="64"/>
  <c r="P7" i="64"/>
  <c r="R3" i="65"/>
  <c r="N5" i="65"/>
  <c r="T6" i="65"/>
  <c r="P8" i="65"/>
  <c r="R5" i="66"/>
  <c r="N7" i="66"/>
  <c r="T8" i="66"/>
  <c r="P4" i="67"/>
  <c r="R7" i="67"/>
  <c r="N3" i="68"/>
  <c r="T4" i="68"/>
  <c r="P6" i="68"/>
  <c r="R4" i="69"/>
  <c r="N6" i="69"/>
  <c r="T7" i="69"/>
  <c r="P4" i="70"/>
  <c r="R7" i="70"/>
  <c r="P4" i="71"/>
  <c r="N6" i="71"/>
  <c r="U7" i="71"/>
  <c r="R4" i="72"/>
  <c r="N6" i="72"/>
  <c r="Q7" i="53"/>
  <c r="Q3" i="53"/>
  <c r="U8" i="61"/>
  <c r="U4" i="63"/>
  <c r="U5" i="64"/>
  <c r="S3" i="65"/>
  <c r="U6" i="65"/>
  <c r="Q8" i="65"/>
  <c r="S5" i="66"/>
  <c r="O7" i="66"/>
  <c r="U8" i="66"/>
  <c r="Q4" i="67"/>
  <c r="S7" i="67"/>
  <c r="O3" i="68"/>
  <c r="U4" i="68"/>
  <c r="Q6" i="68"/>
  <c r="S4" i="69"/>
  <c r="O6" i="69"/>
  <c r="U7" i="69"/>
  <c r="Q4" i="70"/>
  <c r="S7" i="70"/>
  <c r="Q4" i="71"/>
  <c r="O6" i="71"/>
  <c r="S4" i="72"/>
  <c r="O6" i="72"/>
  <c r="P7" i="53"/>
  <c r="P3" i="53"/>
  <c r="P3" i="68"/>
  <c r="P6" i="69"/>
  <c r="N6" i="70"/>
  <c r="P6" i="71"/>
  <c r="T4" i="72"/>
  <c r="P6" i="72"/>
  <c r="O7" i="53"/>
  <c r="O3" i="53"/>
  <c r="U8" i="70"/>
  <c r="U5" i="61"/>
  <c r="U7" i="62"/>
  <c r="S6" i="63"/>
  <c r="U9" i="63"/>
  <c r="S7" i="64"/>
  <c r="U3" i="65"/>
  <c r="S8" i="65"/>
  <c r="U5" i="66"/>
  <c r="Q7" i="66"/>
  <c r="S4" i="67"/>
  <c r="U7" i="67"/>
  <c r="Q3" i="68"/>
  <c r="S6" i="68"/>
  <c r="O3" i="69"/>
  <c r="U4" i="69"/>
  <c r="Q6" i="69"/>
  <c r="S4" i="70"/>
  <c r="O6" i="70"/>
  <c r="U7" i="70"/>
  <c r="S4" i="71"/>
  <c r="Q6" i="71"/>
  <c r="N3" i="72"/>
  <c r="U4" i="72"/>
  <c r="Q6" i="72"/>
  <c r="U9" i="61"/>
  <c r="N7" i="53"/>
  <c r="N3" i="53"/>
  <c r="T8" i="70"/>
  <c r="P9" i="64"/>
  <c r="P4" i="66"/>
  <c r="N3" i="67"/>
  <c r="P6" i="67"/>
  <c r="N5" i="68"/>
  <c r="P3" i="69"/>
  <c r="N3" i="70"/>
  <c r="T4" i="70"/>
  <c r="P6" i="70"/>
  <c r="T4" i="71"/>
  <c r="T9" i="61"/>
  <c r="Q6" i="53"/>
  <c r="S8" i="70"/>
  <c r="U8" i="65"/>
  <c r="U4" i="67"/>
  <c r="S3" i="68"/>
  <c r="U6" i="68"/>
  <c r="Q3" i="69"/>
  <c r="S6" i="69"/>
  <c r="O3" i="70"/>
  <c r="U4" i="70"/>
  <c r="Q6" i="70"/>
  <c r="N3" i="71"/>
  <c r="U4" i="71"/>
  <c r="S6" i="71"/>
  <c r="P3" i="72"/>
  <c r="S6" i="72"/>
  <c r="S9" i="61"/>
  <c r="P6" i="53"/>
  <c r="R8" i="70"/>
  <c r="U8" i="1"/>
  <c r="S3" i="54"/>
  <c r="S7" i="54"/>
  <c r="S4" i="55"/>
  <c r="S8" i="55"/>
  <c r="S5" i="56"/>
  <c r="S3" i="57"/>
  <c r="O5" i="57"/>
  <c r="U6" i="57"/>
  <c r="Q8" i="57"/>
  <c r="S5" i="58"/>
  <c r="O7" i="58"/>
  <c r="U3" i="59"/>
  <c r="Q5" i="59"/>
  <c r="S3" i="60"/>
  <c r="O5" i="60"/>
  <c r="U6" i="60"/>
  <c r="Q8" i="60"/>
  <c r="S4" i="61"/>
  <c r="O6" i="61"/>
  <c r="U7" i="61"/>
  <c r="Q3" i="62"/>
  <c r="S6" i="62"/>
  <c r="O8" i="62"/>
  <c r="U3" i="63"/>
  <c r="Q5" i="63"/>
  <c r="S8" i="63"/>
  <c r="O3" i="64"/>
  <c r="U4" i="64"/>
  <c r="Q6" i="64"/>
  <c r="S9" i="64"/>
  <c r="O4" i="65"/>
  <c r="U5" i="65"/>
  <c r="Q7" i="65"/>
  <c r="S4" i="66"/>
  <c r="O6" i="66"/>
  <c r="U7" i="66"/>
  <c r="Q3" i="67"/>
  <c r="S6" i="67"/>
  <c r="O8" i="67"/>
  <c r="U3" i="68"/>
  <c r="Q5" i="68"/>
  <c r="S3" i="69"/>
  <c r="O5" i="69"/>
  <c r="U6" i="69"/>
  <c r="Q3" i="70"/>
  <c r="S6" i="70"/>
  <c r="P3" i="71"/>
  <c r="N5" i="71"/>
  <c r="U6" i="71"/>
  <c r="R3" i="72"/>
  <c r="O5" i="72"/>
  <c r="U6" i="72"/>
  <c r="Q9" i="61"/>
  <c r="N6" i="53"/>
  <c r="P8" i="70"/>
  <c r="P9" i="55"/>
  <c r="T5" i="56"/>
  <c r="P6" i="56"/>
  <c r="T3" i="57"/>
  <c r="P5" i="57"/>
  <c r="N4" i="58"/>
  <c r="T5" i="58"/>
  <c r="P7" i="58"/>
  <c r="R5" i="59"/>
  <c r="N7" i="59"/>
  <c r="T3" i="60"/>
  <c r="P5" i="60"/>
  <c r="R8" i="60"/>
  <c r="N3" i="61"/>
  <c r="T4" i="61"/>
  <c r="P6" i="61"/>
  <c r="R3" i="62"/>
  <c r="N5" i="62"/>
  <c r="T6" i="62"/>
  <c r="P8" i="62"/>
  <c r="R5" i="63"/>
  <c r="N7" i="63"/>
  <c r="T8" i="63"/>
  <c r="P3" i="64"/>
  <c r="R6" i="64"/>
  <c r="N8" i="64"/>
  <c r="T9" i="64"/>
  <c r="P4" i="65"/>
  <c r="R7" i="65"/>
  <c r="N3" i="66"/>
  <c r="T4" i="66"/>
  <c r="P6" i="66"/>
  <c r="R3" i="67"/>
  <c r="N5" i="67"/>
  <c r="T6" i="67"/>
  <c r="P8" i="67"/>
  <c r="R5" i="68"/>
  <c r="N7" i="68"/>
  <c r="T3" i="69"/>
  <c r="P5" i="69"/>
  <c r="R3" i="70"/>
  <c r="N5" i="70"/>
  <c r="T6" i="70"/>
  <c r="Q3" i="71"/>
  <c r="O5" i="71"/>
  <c r="S3" i="72"/>
  <c r="P5" i="72"/>
  <c r="P9" i="61"/>
  <c r="Q9" i="53"/>
  <c r="Q5" i="53"/>
  <c r="O8" i="70"/>
  <c r="N7" i="1"/>
  <c r="U3" i="54"/>
  <c r="Q4" i="54"/>
  <c r="U7" i="54"/>
  <c r="Q8" i="54"/>
  <c r="U4" i="55"/>
  <c r="Q5" i="55"/>
  <c r="U8" i="55"/>
  <c r="Q9" i="55"/>
  <c r="U5" i="56"/>
  <c r="Q6" i="56"/>
  <c r="U3" i="57"/>
  <c r="Q5" i="57"/>
  <c r="S8" i="57"/>
  <c r="O4" i="58"/>
  <c r="U5" i="58"/>
  <c r="Q7" i="58"/>
  <c r="S5" i="59"/>
  <c r="O7" i="59"/>
  <c r="U3" i="60"/>
  <c r="Q5" i="60"/>
  <c r="S8" i="60"/>
  <c r="O3" i="61"/>
  <c r="U4" i="61"/>
  <c r="Q6" i="61"/>
  <c r="S3" i="62"/>
  <c r="O5" i="62"/>
  <c r="U6" i="62"/>
  <c r="Q8" i="62"/>
  <c r="S5" i="63"/>
  <c r="O7" i="63"/>
  <c r="U8" i="63"/>
  <c r="Q3" i="64"/>
  <c r="S6" i="64"/>
  <c r="O8" i="64"/>
  <c r="U9" i="64"/>
  <c r="Q4" i="65"/>
  <c r="S7" i="65"/>
  <c r="O3" i="66"/>
  <c r="U4" i="66"/>
  <c r="Q6" i="66"/>
  <c r="S3" i="67"/>
  <c r="O5" i="67"/>
  <c r="U6" i="67"/>
  <c r="Q8" i="67"/>
  <c r="S5" i="68"/>
  <c r="O7" i="68"/>
  <c r="U3" i="69"/>
  <c r="Q5" i="69"/>
  <c r="S3" i="70"/>
  <c r="O5" i="70"/>
  <c r="U6" i="70"/>
  <c r="R3" i="71"/>
  <c r="P5" i="71"/>
  <c r="N7" i="71"/>
  <c r="T3" i="72"/>
  <c r="Q5" i="72"/>
  <c r="O9" i="61"/>
  <c r="P9" i="53"/>
  <c r="P5" i="53"/>
  <c r="N8" i="70"/>
  <c r="N5" i="54"/>
  <c r="N9" i="54"/>
  <c r="N3" i="56"/>
  <c r="N7" i="56"/>
  <c r="N7" i="57"/>
  <c r="T8" i="57"/>
  <c r="P4" i="58"/>
  <c r="N4" i="59"/>
  <c r="T5" i="59"/>
  <c r="P7" i="59"/>
  <c r="R5" i="60"/>
  <c r="N7" i="60"/>
  <c r="T8" i="60"/>
  <c r="P3" i="61"/>
  <c r="R6" i="61"/>
  <c r="N8" i="61"/>
  <c r="T3" i="62"/>
  <c r="P5" i="62"/>
  <c r="R8" i="62"/>
  <c r="N4" i="63"/>
  <c r="T5" i="63"/>
  <c r="P7" i="63"/>
  <c r="R3" i="64"/>
  <c r="N5" i="64"/>
  <c r="T6" i="64"/>
  <c r="P8" i="64"/>
  <c r="R4" i="65"/>
  <c r="N6" i="65"/>
  <c r="T7" i="65"/>
  <c r="P3" i="66"/>
  <c r="R6" i="66"/>
  <c r="N8" i="66"/>
  <c r="T3" i="67"/>
  <c r="P5" i="67"/>
  <c r="R8" i="67"/>
  <c r="N4" i="68"/>
  <c r="T5" i="68"/>
  <c r="P7" i="68"/>
  <c r="R5" i="69"/>
  <c r="N7" i="69"/>
  <c r="T3" i="70"/>
  <c r="P5" i="70"/>
  <c r="S3" i="71"/>
  <c r="Q5" i="71"/>
  <c r="O7" i="71"/>
  <c r="U3" i="72"/>
  <c r="R5" i="72"/>
  <c r="N9" i="61"/>
  <c r="O9" i="53"/>
  <c r="J7" i="26"/>
  <c r="E7" i="26"/>
  <c r="J6" i="26"/>
  <c r="E6" i="26"/>
  <c r="E5" i="26"/>
  <c r="E4" i="26"/>
  <c r="E3" i="26"/>
  <c r="E2" i="26"/>
  <c r="J2" i="26"/>
  <c r="E7" i="52"/>
  <c r="E7" i="4"/>
  <c r="T4" i="1"/>
  <c r="E6" i="52"/>
  <c r="S8" i="1"/>
  <c r="S7" i="1"/>
  <c r="S6" i="1"/>
  <c r="S5" i="1"/>
  <c r="AX9" i="1"/>
  <c r="E5" i="52"/>
  <c r="E5" i="4"/>
  <c r="R6" i="1"/>
  <c r="R5" i="1"/>
  <c r="R9" i="1"/>
  <c r="R4" i="1"/>
  <c r="R8" i="1"/>
  <c r="R3" i="1"/>
  <c r="E4" i="52"/>
  <c r="Q5" i="1"/>
  <c r="Q8" i="1"/>
  <c r="Q4" i="1"/>
  <c r="Q7" i="1"/>
  <c r="Q3" i="1"/>
  <c r="Q6" i="1"/>
  <c r="Y5" i="1"/>
  <c r="Y8" i="1"/>
  <c r="Y7" i="1"/>
  <c r="Y6" i="1"/>
  <c r="Y4" i="1"/>
  <c r="Y3" i="1"/>
  <c r="E3" i="25"/>
  <c r="AV5" i="1" s="1"/>
  <c r="E3" i="52"/>
  <c r="E10" i="4"/>
  <c r="E8" i="4"/>
  <c r="E3" i="4"/>
  <c r="P3" i="1"/>
  <c r="P9" i="1"/>
  <c r="P6" i="1"/>
  <c r="P5" i="1"/>
  <c r="P8" i="1"/>
  <c r="X8" i="1"/>
  <c r="X6" i="1"/>
  <c r="X5" i="1"/>
  <c r="X4" i="1"/>
  <c r="X3" i="1"/>
  <c r="E2" i="52"/>
  <c r="AU4" i="1"/>
  <c r="AY8" i="1"/>
  <c r="AU3" i="1"/>
  <c r="AX7" i="1"/>
  <c r="AZ8" i="1"/>
  <c r="AZ5" i="1"/>
  <c r="AW3" i="1"/>
  <c r="AY9" i="1"/>
  <c r="AW9" i="1"/>
  <c r="AY7" i="1"/>
  <c r="AU9" i="1"/>
  <c r="AW7" i="1"/>
  <c r="AW8" i="1"/>
  <c r="AW6" i="1"/>
  <c r="AY3" i="1"/>
  <c r="AU5" i="1"/>
  <c r="AZ7" i="1"/>
  <c r="AV3" i="1"/>
  <c r="AV8" i="1"/>
  <c r="AV7" i="1"/>
  <c r="AX8" i="1"/>
  <c r="AV6" i="1"/>
  <c r="N6" i="1"/>
  <c r="N3" i="1"/>
  <c r="N8" i="1"/>
  <c r="H9" i="2"/>
  <c r="U7" i="1"/>
  <c r="U4" i="1"/>
  <c r="U9" i="1"/>
  <c r="O6" i="1"/>
  <c r="O8" i="1"/>
  <c r="O3" i="1"/>
  <c r="O5" i="1"/>
  <c r="O7" i="1"/>
  <c r="O9" i="1"/>
  <c r="O4" i="1"/>
  <c r="E2" i="4"/>
  <c r="AD3" i="1"/>
  <c r="W8" i="1"/>
  <c r="W7" i="1"/>
  <c r="W5" i="1"/>
  <c r="W4" i="1"/>
  <c r="W9" i="1"/>
  <c r="W3" i="1"/>
  <c r="W6" i="1"/>
  <c r="AI6" i="1"/>
  <c r="AI5" i="1"/>
  <c r="AI4" i="1"/>
  <c r="AI3" i="1"/>
  <c r="AI9" i="1"/>
  <c r="AI8" i="1"/>
  <c r="AI7" i="1"/>
  <c r="H2" i="2"/>
  <c r="AH3" i="1"/>
  <c r="AA9" i="1"/>
  <c r="AA8" i="1"/>
  <c r="AA7" i="1"/>
  <c r="AA6" i="1"/>
  <c r="AA5" i="1"/>
  <c r="AA4" i="1"/>
  <c r="AA3" i="1"/>
  <c r="AG3" i="1"/>
  <c r="Z5" i="1"/>
  <c r="Z4" i="1"/>
  <c r="Z3" i="1"/>
  <c r="Z9" i="1"/>
  <c r="Z8" i="1"/>
  <c r="Z7" i="1"/>
  <c r="Z6" i="1"/>
  <c r="AF3" i="1"/>
  <c r="AE3" i="1"/>
  <c r="AD9" i="1"/>
  <c r="AD8" i="1"/>
  <c r="AD7" i="1"/>
  <c r="AD6" i="1"/>
  <c r="AD5" i="1"/>
  <c r="AD4" i="1"/>
  <c r="AL5" i="1"/>
  <c r="AL4" i="1"/>
  <c r="AL3" i="1"/>
  <c r="AL9" i="1"/>
  <c r="AL8" i="1"/>
  <c r="AL7" i="1"/>
  <c r="H10" i="4"/>
  <c r="AL6" i="1"/>
  <c r="AK8" i="1"/>
  <c r="AK7" i="1"/>
  <c r="AK5" i="1"/>
  <c r="AK6" i="1"/>
  <c r="AK4" i="1"/>
  <c r="AK3" i="1"/>
  <c r="H9" i="4"/>
  <c r="AK9" i="1"/>
  <c r="AJ8" i="1"/>
  <c r="AJ3" i="1"/>
  <c r="AJ9" i="1"/>
  <c r="AJ7" i="1"/>
  <c r="AJ6" i="1"/>
  <c r="H8" i="4"/>
  <c r="AJ5" i="1"/>
  <c r="AJ4" i="1"/>
  <c r="AG6" i="1"/>
  <c r="H2" i="3"/>
  <c r="H3" i="2"/>
  <c r="H2" i="4"/>
  <c r="AE6" i="1"/>
  <c r="AE5" i="1"/>
  <c r="AE4" i="1"/>
  <c r="AE9" i="1"/>
  <c r="H3" i="4"/>
  <c r="AE8" i="1"/>
  <c r="AE7" i="1"/>
  <c r="H3" i="3"/>
  <c r="H4" i="2"/>
  <c r="AF6" i="1"/>
  <c r="AF4" i="1"/>
  <c r="AF5" i="1"/>
  <c r="H4" i="4"/>
  <c r="AF9" i="1"/>
  <c r="AF8" i="1"/>
  <c r="AF7" i="1"/>
  <c r="H4" i="3"/>
  <c r="H5" i="2"/>
  <c r="AG9" i="1"/>
  <c r="AG8" i="1"/>
  <c r="AG5" i="1"/>
  <c r="H5" i="4"/>
  <c r="AG7" i="1"/>
  <c r="AG4" i="1"/>
  <c r="H5" i="3"/>
  <c r="H6" i="2"/>
  <c r="AH7" i="1"/>
  <c r="H6" i="4"/>
  <c r="AH9" i="1"/>
  <c r="AH8" i="1"/>
  <c r="AH6" i="1"/>
  <c r="AH5" i="1"/>
  <c r="AH4" i="1"/>
  <c r="H6" i="3"/>
  <c r="H7" i="2"/>
  <c r="H8" i="2"/>
  <c r="H7" i="4"/>
  <c r="AY6" i="1"/>
  <c r="AY5" i="1"/>
  <c r="AU8" i="1"/>
  <c r="AX6" i="1"/>
  <c r="AY4" i="1"/>
  <c r="AU7" i="1"/>
  <c r="AW5" i="1"/>
  <c r="AX5" i="1"/>
  <c r="AU6" i="1"/>
  <c r="AW4" i="1"/>
  <c r="AX4" i="1"/>
  <c r="AX3" i="1"/>
  <c r="AV4" i="1" l="1"/>
  <c r="AZ5" i="72"/>
  <c r="AZ4" i="72"/>
  <c r="AZ7" i="71"/>
  <c r="AZ8" i="64"/>
  <c r="AZ6" i="64"/>
  <c r="AZ5" i="63"/>
  <c r="AZ3" i="63"/>
  <c r="AZ5" i="60"/>
  <c r="AZ4" i="60"/>
  <c r="AZ7" i="57"/>
  <c r="AZ8" i="56"/>
  <c r="AZ7" i="67"/>
  <c r="AZ6" i="57"/>
  <c r="AZ8" i="54"/>
  <c r="AZ4" i="53"/>
  <c r="AZ7" i="69"/>
  <c r="AZ3" i="68"/>
  <c r="AZ6" i="67"/>
  <c r="AZ4" i="64"/>
  <c r="AZ6" i="56"/>
  <c r="AZ9" i="53"/>
  <c r="AZ6" i="72"/>
  <c r="AZ6" i="69"/>
  <c r="AZ8" i="67"/>
  <c r="AZ4" i="63"/>
  <c r="AZ3" i="60"/>
  <c r="AZ7" i="58"/>
  <c r="AZ7" i="55"/>
  <c r="AZ9" i="54"/>
  <c r="AZ5" i="69"/>
  <c r="AZ6" i="68"/>
  <c r="AZ5" i="64"/>
  <c r="AZ8" i="62"/>
  <c r="AZ7" i="62"/>
  <c r="AZ6" i="62"/>
  <c r="AZ9" i="60"/>
  <c r="AZ7" i="56"/>
  <c r="AZ3" i="70"/>
  <c r="AZ4" i="69"/>
  <c r="AZ3" i="69"/>
  <c r="AZ7" i="68"/>
  <c r="AZ5" i="68"/>
  <c r="AZ4" i="67"/>
  <c r="AZ3" i="67"/>
  <c r="AZ3" i="61"/>
  <c r="AZ6" i="58"/>
  <c r="AZ5" i="56"/>
  <c r="AZ7" i="54"/>
  <c r="AZ8" i="53"/>
  <c r="AZ9" i="55"/>
  <c r="AZ5" i="54"/>
  <c r="AZ8" i="70"/>
  <c r="AZ7" i="70"/>
  <c r="AZ4" i="68"/>
  <c r="AZ7" i="65"/>
  <c r="AZ4" i="62"/>
  <c r="AZ6" i="59"/>
  <c r="AZ3" i="53"/>
  <c r="AZ6" i="55"/>
  <c r="AZ4" i="58"/>
  <c r="AZ6" i="71"/>
  <c r="AZ8" i="57"/>
  <c r="AZ3" i="71"/>
  <c r="AZ6" i="70"/>
  <c r="AZ4" i="70"/>
  <c r="AZ5" i="67"/>
  <c r="AZ8" i="66"/>
  <c r="AZ7" i="66"/>
  <c r="AZ5" i="66"/>
  <c r="AZ4" i="66"/>
  <c r="AZ8" i="65"/>
  <c r="AZ3" i="64"/>
  <c r="AZ5" i="62"/>
  <c r="AZ7" i="59"/>
  <c r="AZ5" i="57"/>
  <c r="AZ4" i="54"/>
  <c r="AZ5" i="70"/>
  <c r="AZ6" i="65"/>
  <c r="AZ5" i="65"/>
  <c r="AZ9" i="63"/>
  <c r="AZ8" i="60"/>
  <c r="AZ4" i="57"/>
  <c r="AZ4" i="56"/>
  <c r="AZ5" i="55"/>
  <c r="AZ7" i="53"/>
  <c r="AZ4" i="55"/>
  <c r="AZ6" i="54"/>
  <c r="AZ9" i="61"/>
  <c r="AZ3" i="72"/>
  <c r="AZ6" i="66"/>
  <c r="AZ3" i="62"/>
  <c r="AZ7" i="61"/>
  <c r="AZ5" i="58"/>
  <c r="AZ4" i="59"/>
  <c r="AZ6" i="53"/>
  <c r="AZ3" i="54"/>
  <c r="AZ4" i="61"/>
  <c r="AZ4" i="71"/>
  <c r="AZ3" i="66"/>
  <c r="AZ8" i="63"/>
  <c r="AZ8" i="61"/>
  <c r="AZ5" i="59"/>
  <c r="AZ6" i="60"/>
  <c r="AZ8" i="55"/>
  <c r="AZ7" i="64"/>
  <c r="AZ7" i="60"/>
  <c r="AZ3" i="58"/>
  <c r="AZ3" i="56"/>
  <c r="AZ3" i="65"/>
  <c r="AZ4" i="65"/>
  <c r="AZ9" i="64"/>
  <c r="AZ6" i="63"/>
  <c r="AZ3" i="57"/>
  <c r="AZ5" i="71"/>
  <c r="AZ7" i="63"/>
  <c r="AZ6" i="61"/>
  <c r="AZ5" i="61"/>
  <c r="AZ3" i="59"/>
  <c r="AZ5" i="53"/>
  <c r="AZ3" i="55"/>
  <c r="AZ3" i="1"/>
  <c r="AZ4" i="1"/>
  <c r="AZ6" i="1"/>
  <c r="AZ9" i="1"/>
  <c r="AU8" i="70"/>
  <c r="AU3" i="65"/>
  <c r="AU6" i="60"/>
  <c r="AU4" i="59"/>
  <c r="AU4" i="58"/>
  <c r="AU9" i="55"/>
  <c r="AU5" i="54"/>
  <c r="AU4" i="54"/>
  <c r="AU6" i="53"/>
  <c r="AU4" i="65"/>
  <c r="AU9" i="64"/>
  <c r="AU6" i="63"/>
  <c r="AU3" i="57"/>
  <c r="AU8" i="55"/>
  <c r="AU5" i="71"/>
  <c r="AU6" i="61"/>
  <c r="AU3" i="59"/>
  <c r="AU7" i="63"/>
  <c r="AU5" i="61"/>
  <c r="AU5" i="53"/>
  <c r="AU3" i="72"/>
  <c r="AU6" i="71"/>
  <c r="AU7" i="64"/>
  <c r="AU8" i="57"/>
  <c r="AU3" i="55"/>
  <c r="AU3" i="54"/>
  <c r="AU4" i="61"/>
  <c r="AU4" i="53"/>
  <c r="AU5" i="72"/>
  <c r="AU4" i="72"/>
  <c r="AU7" i="71"/>
  <c r="AU8" i="64"/>
  <c r="AU6" i="64"/>
  <c r="AU5" i="63"/>
  <c r="AU3" i="63"/>
  <c r="AU5" i="60"/>
  <c r="AU4" i="60"/>
  <c r="AU7" i="57"/>
  <c r="AU8" i="56"/>
  <c r="AU7" i="59"/>
  <c r="AU7" i="53"/>
  <c r="AU3" i="66"/>
  <c r="AU6" i="54"/>
  <c r="AU3" i="58"/>
  <c r="AU6" i="72"/>
  <c r="AU6" i="69"/>
  <c r="AU8" i="67"/>
  <c r="AU7" i="67"/>
  <c r="AU6" i="57"/>
  <c r="AU8" i="54"/>
  <c r="AU5" i="55"/>
  <c r="AU7" i="60"/>
  <c r="AU7" i="69"/>
  <c r="AU3" i="68"/>
  <c r="AU6" i="67"/>
  <c r="AU4" i="64"/>
  <c r="AU4" i="63"/>
  <c r="AU3" i="60"/>
  <c r="AU7" i="58"/>
  <c r="AU6" i="56"/>
  <c r="AU7" i="55"/>
  <c r="AU9" i="54"/>
  <c r="AU9" i="53"/>
  <c r="AU6" i="55"/>
  <c r="AU8" i="61"/>
  <c r="AU5" i="59"/>
  <c r="AU3" i="56"/>
  <c r="AU5" i="69"/>
  <c r="AU6" i="68"/>
  <c r="AU5" i="64"/>
  <c r="AU8" i="62"/>
  <c r="AU7" i="62"/>
  <c r="AU6" i="62"/>
  <c r="AU9" i="60"/>
  <c r="AU7" i="56"/>
  <c r="AU5" i="57"/>
  <c r="AU4" i="55"/>
  <c r="AU9" i="61"/>
  <c r="AU3" i="70"/>
  <c r="AU4" i="69"/>
  <c r="AU3" i="69"/>
  <c r="AU7" i="68"/>
  <c r="AU5" i="68"/>
  <c r="AU4" i="67"/>
  <c r="AU3" i="67"/>
  <c r="AU3" i="61"/>
  <c r="AU6" i="58"/>
  <c r="AU5" i="56"/>
  <c r="AU7" i="54"/>
  <c r="AU8" i="53"/>
  <c r="AU4" i="71"/>
  <c r="AU7" i="70"/>
  <c r="AU4" i="68"/>
  <c r="AU7" i="65"/>
  <c r="AU4" i="62"/>
  <c r="AU6" i="59"/>
  <c r="AU3" i="53"/>
  <c r="AU3" i="71"/>
  <c r="AU6" i="70"/>
  <c r="AU4" i="70"/>
  <c r="AU5" i="67"/>
  <c r="AU8" i="66"/>
  <c r="AU7" i="66"/>
  <c r="AU5" i="66"/>
  <c r="AU4" i="66"/>
  <c r="AU8" i="65"/>
  <c r="AU3" i="64"/>
  <c r="AU5" i="62"/>
  <c r="AU5" i="70"/>
  <c r="AU6" i="65"/>
  <c r="AU5" i="65"/>
  <c r="AU9" i="63"/>
  <c r="AU8" i="60"/>
  <c r="AU4" i="57"/>
  <c r="AU4" i="56"/>
  <c r="AU6" i="66"/>
  <c r="AU3" i="62"/>
  <c r="AU7" i="61"/>
  <c r="AU5" i="58"/>
  <c r="AU8" i="63"/>
  <c r="AV4" i="65"/>
  <c r="AV9" i="64"/>
  <c r="AV6" i="63"/>
  <c r="AV3" i="57"/>
  <c r="AV8" i="55"/>
  <c r="AV7" i="63"/>
  <c r="AV6" i="61"/>
  <c r="AV5" i="61"/>
  <c r="AV3" i="59"/>
  <c r="AV5" i="53"/>
  <c r="AV6" i="71"/>
  <c r="AV3" i="55"/>
  <c r="AV8" i="70"/>
  <c r="AV5" i="71"/>
  <c r="AV7" i="64"/>
  <c r="AV8" i="57"/>
  <c r="AV3" i="54"/>
  <c r="AV3" i="72"/>
  <c r="AV4" i="61"/>
  <c r="AV9" i="55"/>
  <c r="AV5" i="72"/>
  <c r="AV4" i="72"/>
  <c r="AV7" i="71"/>
  <c r="AV8" i="64"/>
  <c r="AV6" i="64"/>
  <c r="AV5" i="63"/>
  <c r="AV3" i="63"/>
  <c r="AV5" i="60"/>
  <c r="AV4" i="60"/>
  <c r="AV7" i="57"/>
  <c r="AV8" i="56"/>
  <c r="AV5" i="55"/>
  <c r="AV7" i="53"/>
  <c r="AV6" i="72"/>
  <c r="AV6" i="69"/>
  <c r="AV8" i="67"/>
  <c r="AV7" i="67"/>
  <c r="AV6" i="57"/>
  <c r="AV8" i="54"/>
  <c r="AV4" i="53"/>
  <c r="AV3" i="53"/>
  <c r="AV8" i="60"/>
  <c r="AV4" i="56"/>
  <c r="AV6" i="60"/>
  <c r="AV4" i="54"/>
  <c r="AV7" i="69"/>
  <c r="AV3" i="68"/>
  <c r="AV6" i="67"/>
  <c r="AV4" i="64"/>
  <c r="AV4" i="63"/>
  <c r="AV3" i="60"/>
  <c r="AV7" i="58"/>
  <c r="AV6" i="56"/>
  <c r="AV7" i="55"/>
  <c r="AV9" i="54"/>
  <c r="AV9" i="53"/>
  <c r="AV5" i="69"/>
  <c r="AV6" i="68"/>
  <c r="AV5" i="64"/>
  <c r="AV8" i="62"/>
  <c r="AV7" i="62"/>
  <c r="AV6" i="62"/>
  <c r="AV9" i="60"/>
  <c r="AV7" i="56"/>
  <c r="AV4" i="57"/>
  <c r="AV3" i="58"/>
  <c r="AV3" i="70"/>
  <c r="AV4" i="69"/>
  <c r="AV3" i="69"/>
  <c r="AV7" i="68"/>
  <c r="AV5" i="68"/>
  <c r="AV4" i="67"/>
  <c r="AV3" i="67"/>
  <c r="AV3" i="61"/>
  <c r="AV6" i="58"/>
  <c r="AV5" i="56"/>
  <c r="AV7" i="54"/>
  <c r="AV8" i="53"/>
  <c r="AV3" i="56"/>
  <c r="AV5" i="54"/>
  <c r="AV7" i="70"/>
  <c r="AV4" i="68"/>
  <c r="AV7" i="65"/>
  <c r="AV4" i="62"/>
  <c r="AV6" i="59"/>
  <c r="AV7" i="60"/>
  <c r="AV4" i="58"/>
  <c r="AV9" i="61"/>
  <c r="AV3" i="71"/>
  <c r="AV6" i="70"/>
  <c r="AV4" i="70"/>
  <c r="AV5" i="67"/>
  <c r="AV8" i="66"/>
  <c r="AV7" i="66"/>
  <c r="AV5" i="66"/>
  <c r="AV4" i="66"/>
  <c r="AV8" i="65"/>
  <c r="AV3" i="64"/>
  <c r="AV5" i="62"/>
  <c r="AV7" i="59"/>
  <c r="AV5" i="57"/>
  <c r="AV6" i="55"/>
  <c r="AV5" i="70"/>
  <c r="AV6" i="65"/>
  <c r="AV5" i="65"/>
  <c r="AV9" i="63"/>
  <c r="AV3" i="65"/>
  <c r="AV6" i="66"/>
  <c r="AV3" i="62"/>
  <c r="AV7" i="61"/>
  <c r="AV5" i="58"/>
  <c r="AV4" i="71"/>
  <c r="AV3" i="66"/>
  <c r="AV8" i="63"/>
  <c r="AV8" i="61"/>
  <c r="AV5" i="59"/>
  <c r="AV4" i="55"/>
  <c r="AV6" i="54"/>
  <c r="AV4" i="59"/>
  <c r="AV6" i="53"/>
  <c r="AO7" i="71"/>
  <c r="AO5" i="67"/>
  <c r="AO6" i="66"/>
  <c r="AO9" i="64"/>
  <c r="AO5" i="62"/>
  <c r="AO7" i="59"/>
  <c r="AO5" i="70"/>
  <c r="AO4" i="68"/>
  <c r="AO7" i="62"/>
  <c r="AO6" i="58"/>
  <c r="AO4" i="69"/>
  <c r="AO8" i="66"/>
  <c r="AO3" i="63"/>
  <c r="AO7" i="70"/>
  <c r="AO6" i="69"/>
  <c r="AO6" i="68"/>
  <c r="AO3" i="66"/>
  <c r="AO6" i="65"/>
  <c r="AO4" i="61"/>
  <c r="AO9" i="60"/>
  <c r="AO6" i="57"/>
  <c r="AO4" i="72"/>
  <c r="AO6" i="71"/>
  <c r="AO3" i="68"/>
  <c r="AO4" i="67"/>
  <c r="AO5" i="66"/>
  <c r="AO4" i="65"/>
  <c r="AO4" i="64"/>
  <c r="AO8" i="57"/>
  <c r="AO4" i="58"/>
  <c r="AO4" i="57"/>
  <c r="AO3" i="58"/>
  <c r="AO3" i="71"/>
  <c r="AO5" i="59"/>
  <c r="AO9" i="63"/>
  <c r="AO4" i="62"/>
  <c r="AO8" i="61"/>
  <c r="AO6" i="61"/>
  <c r="AO6" i="59"/>
  <c r="AO3" i="59"/>
  <c r="AO9" i="61"/>
  <c r="AO4" i="70"/>
  <c r="AO6" i="67"/>
  <c r="AO8" i="65"/>
  <c r="AO6" i="64"/>
  <c r="AO5" i="63"/>
  <c r="AO7" i="60"/>
  <c r="AO3" i="60"/>
  <c r="AO8" i="70"/>
  <c r="AO7" i="63"/>
  <c r="AO6" i="62"/>
  <c r="AO4" i="59"/>
  <c r="AO7" i="61"/>
  <c r="AO3" i="64"/>
  <c r="AO3" i="62"/>
  <c r="AO7" i="67"/>
  <c r="AO3" i="72"/>
  <c r="AO3" i="69"/>
  <c r="AO7" i="66"/>
  <c r="AO5" i="60"/>
  <c r="AO3" i="67"/>
  <c r="AO4" i="66"/>
  <c r="AO7" i="58"/>
  <c r="AO7" i="69"/>
  <c r="AO7" i="68"/>
  <c r="AO4" i="63"/>
  <c r="AO3" i="61"/>
  <c r="AO4" i="60"/>
  <c r="AO5" i="57"/>
  <c r="AO3" i="57"/>
  <c r="AO6" i="72"/>
  <c r="AO5" i="71"/>
  <c r="AO8" i="67"/>
  <c r="AO5" i="65"/>
  <c r="AO3" i="65"/>
  <c r="AO5" i="68"/>
  <c r="AO8" i="64"/>
  <c r="AO6" i="70"/>
  <c r="AO3" i="70"/>
  <c r="AO4" i="71"/>
  <c r="AO5" i="69"/>
  <c r="AO7" i="65"/>
  <c r="AO8" i="62"/>
  <c r="AO5" i="61"/>
  <c r="AO7" i="64"/>
  <c r="AO5" i="64"/>
  <c r="AO6" i="63"/>
  <c r="AO5" i="58"/>
  <c r="AO7" i="57"/>
  <c r="AO5" i="72"/>
  <c r="AO8" i="63"/>
  <c r="AO8" i="60"/>
  <c r="AO6" i="60"/>
  <c r="AQ4" i="69"/>
  <c r="AQ8" i="66"/>
  <c r="AQ3" i="63"/>
  <c r="AQ6" i="58"/>
  <c r="AQ7" i="70"/>
  <c r="AQ6" i="69"/>
  <c r="AQ6" i="68"/>
  <c r="AQ3" i="66"/>
  <c r="AQ6" i="65"/>
  <c r="AQ4" i="61"/>
  <c r="AQ9" i="60"/>
  <c r="AQ6" i="57"/>
  <c r="AQ8" i="57"/>
  <c r="AQ4" i="72"/>
  <c r="AQ6" i="71"/>
  <c r="AQ3" i="68"/>
  <c r="AQ4" i="67"/>
  <c r="AQ5" i="66"/>
  <c r="AQ4" i="65"/>
  <c r="AQ4" i="64"/>
  <c r="AQ9" i="63"/>
  <c r="AQ4" i="62"/>
  <c r="AQ8" i="61"/>
  <c r="AQ6" i="61"/>
  <c r="AQ6" i="59"/>
  <c r="AQ4" i="58"/>
  <c r="AQ4" i="57"/>
  <c r="AQ4" i="70"/>
  <c r="AQ6" i="67"/>
  <c r="AQ8" i="65"/>
  <c r="AQ6" i="64"/>
  <c r="AQ5" i="63"/>
  <c r="AQ7" i="60"/>
  <c r="AQ3" i="60"/>
  <c r="AQ7" i="63"/>
  <c r="AQ6" i="62"/>
  <c r="AQ4" i="59"/>
  <c r="AQ3" i="72"/>
  <c r="AQ3" i="69"/>
  <c r="AQ7" i="66"/>
  <c r="AQ5" i="60"/>
  <c r="AQ7" i="59"/>
  <c r="AQ7" i="62"/>
  <c r="AQ6" i="72"/>
  <c r="AQ5" i="71"/>
  <c r="AQ8" i="67"/>
  <c r="AQ5" i="65"/>
  <c r="AQ3" i="65"/>
  <c r="AQ9" i="61"/>
  <c r="AQ6" i="70"/>
  <c r="AQ3" i="70"/>
  <c r="AQ5" i="68"/>
  <c r="AQ3" i="67"/>
  <c r="AQ4" i="66"/>
  <c r="AQ8" i="64"/>
  <c r="AQ7" i="61"/>
  <c r="AQ7" i="58"/>
  <c r="AQ3" i="58"/>
  <c r="AQ7" i="57"/>
  <c r="AQ8" i="70"/>
  <c r="AQ4" i="71"/>
  <c r="AQ5" i="69"/>
  <c r="AQ7" i="65"/>
  <c r="AQ8" i="62"/>
  <c r="AQ5" i="61"/>
  <c r="AQ6" i="63"/>
  <c r="AQ6" i="66"/>
  <c r="AQ3" i="57"/>
  <c r="AQ5" i="70"/>
  <c r="AQ4" i="68"/>
  <c r="AQ5" i="58"/>
  <c r="AQ5" i="62"/>
  <c r="AQ8" i="63"/>
  <c r="AQ8" i="60"/>
  <c r="AQ6" i="60"/>
  <c r="AQ5" i="72"/>
  <c r="AQ3" i="71"/>
  <c r="AQ7" i="69"/>
  <c r="AQ7" i="68"/>
  <c r="AQ7" i="64"/>
  <c r="AQ3" i="64"/>
  <c r="AQ4" i="63"/>
  <c r="AQ3" i="62"/>
  <c r="AQ3" i="61"/>
  <c r="AQ4" i="60"/>
  <c r="AQ5" i="57"/>
  <c r="AQ7" i="67"/>
  <c r="AQ5" i="64"/>
  <c r="AQ5" i="59"/>
  <c r="AQ3" i="59"/>
  <c r="AQ7" i="71"/>
  <c r="AQ5" i="67"/>
  <c r="AQ9" i="64"/>
  <c r="AN7" i="67"/>
  <c r="AN5" i="64"/>
  <c r="AN5" i="59"/>
  <c r="AN3" i="59"/>
  <c r="AN7" i="71"/>
  <c r="AN5" i="67"/>
  <c r="AN6" i="66"/>
  <c r="AN9" i="64"/>
  <c r="AN5" i="62"/>
  <c r="AN7" i="59"/>
  <c r="AN3" i="57"/>
  <c r="AN5" i="70"/>
  <c r="AN4" i="68"/>
  <c r="AN7" i="62"/>
  <c r="AN4" i="69"/>
  <c r="AN8" i="66"/>
  <c r="AN3" i="63"/>
  <c r="AN6" i="58"/>
  <c r="AN7" i="64"/>
  <c r="AN5" i="57"/>
  <c r="AN7" i="70"/>
  <c r="AN6" i="69"/>
  <c r="AN6" i="68"/>
  <c r="AN3" i="66"/>
  <c r="AN6" i="65"/>
  <c r="AN4" i="61"/>
  <c r="AN9" i="60"/>
  <c r="AN6" i="57"/>
  <c r="AN9" i="61"/>
  <c r="AN4" i="72"/>
  <c r="AN6" i="71"/>
  <c r="AN3" i="68"/>
  <c r="AN4" i="67"/>
  <c r="AN5" i="66"/>
  <c r="AN4" i="65"/>
  <c r="AN4" i="64"/>
  <c r="AN8" i="57"/>
  <c r="AN8" i="70"/>
  <c r="AN9" i="63"/>
  <c r="AN4" i="62"/>
  <c r="AN8" i="61"/>
  <c r="AN6" i="61"/>
  <c r="AN6" i="59"/>
  <c r="AN4" i="58"/>
  <c r="AN4" i="57"/>
  <c r="AN4" i="70"/>
  <c r="AN6" i="67"/>
  <c r="AN8" i="65"/>
  <c r="AN6" i="64"/>
  <c r="AN5" i="63"/>
  <c r="AN7" i="60"/>
  <c r="AN3" i="60"/>
  <c r="AN7" i="68"/>
  <c r="AN4" i="63"/>
  <c r="AN3" i="62"/>
  <c r="AN4" i="60"/>
  <c r="AN7" i="63"/>
  <c r="AN6" i="62"/>
  <c r="AN4" i="59"/>
  <c r="AN8" i="67"/>
  <c r="AN3" i="65"/>
  <c r="AN8" i="63"/>
  <c r="AN5" i="72"/>
  <c r="AN3" i="71"/>
  <c r="AN7" i="69"/>
  <c r="AN3" i="64"/>
  <c r="AN3" i="72"/>
  <c r="AN3" i="69"/>
  <c r="AN7" i="66"/>
  <c r="AN5" i="60"/>
  <c r="AN5" i="65"/>
  <c r="AN3" i="61"/>
  <c r="AN6" i="72"/>
  <c r="AN5" i="71"/>
  <c r="AN6" i="70"/>
  <c r="AN3" i="70"/>
  <c r="AN5" i="68"/>
  <c r="AN3" i="67"/>
  <c r="AN4" i="66"/>
  <c r="AN8" i="64"/>
  <c r="AN7" i="61"/>
  <c r="AN7" i="58"/>
  <c r="AN3" i="58"/>
  <c r="AN6" i="60"/>
  <c r="AN4" i="71"/>
  <c r="AN5" i="69"/>
  <c r="AN7" i="65"/>
  <c r="AN8" i="62"/>
  <c r="AN5" i="61"/>
  <c r="AN8" i="60"/>
  <c r="AN6" i="63"/>
  <c r="AN5" i="58"/>
  <c r="AN7" i="57"/>
  <c r="AR7" i="70"/>
  <c r="AR6" i="69"/>
  <c r="AR6" i="68"/>
  <c r="AR3" i="66"/>
  <c r="AR6" i="65"/>
  <c r="AR4" i="61"/>
  <c r="AR9" i="60"/>
  <c r="AR4" i="72"/>
  <c r="AR6" i="71"/>
  <c r="AR3" i="68"/>
  <c r="AR4" i="67"/>
  <c r="AR5" i="66"/>
  <c r="AR4" i="65"/>
  <c r="AR4" i="64"/>
  <c r="AR8" i="57"/>
  <c r="AR6" i="59"/>
  <c r="AR4" i="58"/>
  <c r="AR4" i="57"/>
  <c r="AR9" i="63"/>
  <c r="AR4" i="62"/>
  <c r="AR8" i="61"/>
  <c r="AR6" i="61"/>
  <c r="AR4" i="70"/>
  <c r="AR6" i="67"/>
  <c r="AR8" i="65"/>
  <c r="AR6" i="64"/>
  <c r="AR5" i="63"/>
  <c r="AR7" i="60"/>
  <c r="AR3" i="60"/>
  <c r="AR7" i="63"/>
  <c r="AR6" i="62"/>
  <c r="AR4" i="59"/>
  <c r="AR3" i="72"/>
  <c r="AR3" i="69"/>
  <c r="AR7" i="66"/>
  <c r="AR5" i="60"/>
  <c r="AR5" i="70"/>
  <c r="AR6" i="72"/>
  <c r="AR5" i="71"/>
  <c r="AR8" i="67"/>
  <c r="AR5" i="65"/>
  <c r="AR3" i="65"/>
  <c r="AR6" i="70"/>
  <c r="AR3" i="70"/>
  <c r="AR5" i="68"/>
  <c r="AR3" i="67"/>
  <c r="AR4" i="66"/>
  <c r="AR8" i="64"/>
  <c r="AR7" i="61"/>
  <c r="AR7" i="58"/>
  <c r="AR3" i="58"/>
  <c r="AR6" i="60"/>
  <c r="AR8" i="66"/>
  <c r="AR6" i="58"/>
  <c r="AR4" i="71"/>
  <c r="AR5" i="69"/>
  <c r="AR7" i="65"/>
  <c r="AR8" i="62"/>
  <c r="AR5" i="61"/>
  <c r="AR8" i="63"/>
  <c r="AR4" i="69"/>
  <c r="AR3" i="63"/>
  <c r="AR6" i="57"/>
  <c r="AR9" i="61"/>
  <c r="AR6" i="63"/>
  <c r="AR5" i="58"/>
  <c r="AR7" i="57"/>
  <c r="AR8" i="70"/>
  <c r="AR8" i="60"/>
  <c r="AR5" i="72"/>
  <c r="AR3" i="71"/>
  <c r="AR7" i="69"/>
  <c r="AR7" i="68"/>
  <c r="AR7" i="64"/>
  <c r="AR3" i="64"/>
  <c r="AR4" i="63"/>
  <c r="AR3" i="62"/>
  <c r="AR3" i="61"/>
  <c r="AR4" i="60"/>
  <c r="AR5" i="57"/>
  <c r="AR7" i="62"/>
  <c r="AR7" i="67"/>
  <c r="AR5" i="64"/>
  <c r="AR5" i="59"/>
  <c r="AR3" i="59"/>
  <c r="AR4" i="68"/>
  <c r="AR7" i="71"/>
  <c r="AR5" i="67"/>
  <c r="AR6" i="66"/>
  <c r="AR9" i="64"/>
  <c r="AR5" i="62"/>
  <c r="AR7" i="59"/>
  <c r="AR3" i="57"/>
  <c r="AP5" i="70"/>
  <c r="AP4" i="68"/>
  <c r="AP7" i="62"/>
  <c r="AP4" i="69"/>
  <c r="AP8" i="66"/>
  <c r="AP3" i="63"/>
  <c r="AP6" i="58"/>
  <c r="AP4" i="61"/>
  <c r="AP9" i="60"/>
  <c r="AP6" i="57"/>
  <c r="AP7" i="70"/>
  <c r="AP6" i="69"/>
  <c r="AP6" i="68"/>
  <c r="AP3" i="66"/>
  <c r="AP6" i="65"/>
  <c r="AP4" i="72"/>
  <c r="AP6" i="71"/>
  <c r="AP3" i="68"/>
  <c r="AP4" i="67"/>
  <c r="AP5" i="66"/>
  <c r="AP4" i="65"/>
  <c r="AP4" i="64"/>
  <c r="AP8" i="57"/>
  <c r="AP9" i="63"/>
  <c r="AP4" i="62"/>
  <c r="AP8" i="61"/>
  <c r="AP6" i="61"/>
  <c r="AP6" i="59"/>
  <c r="AP4" i="58"/>
  <c r="AP4" i="57"/>
  <c r="AP4" i="70"/>
  <c r="AP6" i="67"/>
  <c r="AP8" i="65"/>
  <c r="AP6" i="64"/>
  <c r="AP5" i="63"/>
  <c r="AP7" i="60"/>
  <c r="AP3" i="60"/>
  <c r="AP7" i="63"/>
  <c r="AP6" i="62"/>
  <c r="AP4" i="59"/>
  <c r="AP9" i="61"/>
  <c r="AP3" i="72"/>
  <c r="AP3" i="69"/>
  <c r="AP7" i="66"/>
  <c r="AP5" i="60"/>
  <c r="AP5" i="69"/>
  <c r="AP7" i="65"/>
  <c r="AP7" i="71"/>
  <c r="AP8" i="70"/>
  <c r="AP6" i="72"/>
  <c r="AP5" i="71"/>
  <c r="AP8" i="67"/>
  <c r="AP5" i="65"/>
  <c r="AP3" i="65"/>
  <c r="AP7" i="67"/>
  <c r="AP5" i="67"/>
  <c r="AP6" i="66"/>
  <c r="AP6" i="70"/>
  <c r="AP3" i="70"/>
  <c r="AP5" i="68"/>
  <c r="AP3" i="67"/>
  <c r="AP4" i="66"/>
  <c r="AP8" i="64"/>
  <c r="AP7" i="61"/>
  <c r="AP7" i="58"/>
  <c r="AP3" i="58"/>
  <c r="AP5" i="61"/>
  <c r="AP5" i="59"/>
  <c r="AP9" i="64"/>
  <c r="AP5" i="62"/>
  <c r="AP4" i="71"/>
  <c r="AP8" i="62"/>
  <c r="AP7" i="59"/>
  <c r="AP6" i="63"/>
  <c r="AP5" i="58"/>
  <c r="AP7" i="57"/>
  <c r="AP3" i="57"/>
  <c r="AP8" i="63"/>
  <c r="AP8" i="60"/>
  <c r="AP6" i="60"/>
  <c r="AP5" i="64"/>
  <c r="AP5" i="72"/>
  <c r="AP3" i="71"/>
  <c r="AP7" i="69"/>
  <c r="AP7" i="68"/>
  <c r="AP7" i="64"/>
  <c r="AP3" i="64"/>
  <c r="AP4" i="63"/>
  <c r="AP3" i="62"/>
  <c r="AP3" i="61"/>
  <c r="AP4" i="60"/>
  <c r="AP5" i="57"/>
  <c r="AP3" i="59"/>
  <c r="AS4" i="72"/>
  <c r="AS6" i="71"/>
  <c r="AS3" i="68"/>
  <c r="AS4" i="67"/>
  <c r="AS5" i="66"/>
  <c r="AS4" i="65"/>
  <c r="AS4" i="64"/>
  <c r="AS9" i="63"/>
  <c r="AS4" i="62"/>
  <c r="AS8" i="61"/>
  <c r="AS6" i="61"/>
  <c r="AS6" i="59"/>
  <c r="AS4" i="58"/>
  <c r="AS4" i="57"/>
  <c r="AS7" i="60"/>
  <c r="AS3" i="60"/>
  <c r="AS4" i="70"/>
  <c r="AS6" i="67"/>
  <c r="AS8" i="65"/>
  <c r="AS6" i="64"/>
  <c r="AS5" i="63"/>
  <c r="AS7" i="63"/>
  <c r="AS6" i="62"/>
  <c r="AS4" i="59"/>
  <c r="AS3" i="72"/>
  <c r="AS3" i="69"/>
  <c r="AS7" i="66"/>
  <c r="AS5" i="60"/>
  <c r="AS6" i="72"/>
  <c r="AS5" i="71"/>
  <c r="AS8" i="67"/>
  <c r="AS5" i="65"/>
  <c r="AS3" i="65"/>
  <c r="AS6" i="70"/>
  <c r="AS3" i="70"/>
  <c r="AS5" i="68"/>
  <c r="AS3" i="67"/>
  <c r="AS4" i="66"/>
  <c r="AS8" i="64"/>
  <c r="AS7" i="61"/>
  <c r="AS7" i="58"/>
  <c r="AS3" i="58"/>
  <c r="AS4" i="71"/>
  <c r="AS5" i="69"/>
  <c r="AS7" i="65"/>
  <c r="AS8" i="62"/>
  <c r="AS5" i="61"/>
  <c r="AS3" i="64"/>
  <c r="AS4" i="60"/>
  <c r="AS6" i="58"/>
  <c r="AS7" i="70"/>
  <c r="AS6" i="69"/>
  <c r="AS3" i="66"/>
  <c r="AS6" i="65"/>
  <c r="AS9" i="60"/>
  <c r="AS6" i="63"/>
  <c r="AS5" i="58"/>
  <c r="AS7" i="57"/>
  <c r="AS7" i="68"/>
  <c r="AS7" i="64"/>
  <c r="AS4" i="63"/>
  <c r="AS3" i="62"/>
  <c r="AS3" i="61"/>
  <c r="AS8" i="66"/>
  <c r="AS6" i="68"/>
  <c r="AS4" i="61"/>
  <c r="AS6" i="57"/>
  <c r="AS8" i="57"/>
  <c r="AS8" i="63"/>
  <c r="AS8" i="60"/>
  <c r="AS6" i="60"/>
  <c r="AS5" i="57"/>
  <c r="AS9" i="61"/>
  <c r="AS5" i="72"/>
  <c r="AS3" i="71"/>
  <c r="AS7" i="69"/>
  <c r="AS8" i="70"/>
  <c r="AS7" i="67"/>
  <c r="AS5" i="64"/>
  <c r="AS5" i="59"/>
  <c r="AS3" i="59"/>
  <c r="AS4" i="69"/>
  <c r="AS7" i="71"/>
  <c r="AS5" i="67"/>
  <c r="AS6" i="66"/>
  <c r="AS9" i="64"/>
  <c r="AS5" i="62"/>
  <c r="AS7" i="59"/>
  <c r="AS3" i="57"/>
  <c r="AS3" i="63"/>
  <c r="AS5" i="70"/>
  <c r="AS4" i="68"/>
  <c r="AS7" i="62"/>
  <c r="AS5" i="56"/>
  <c r="AS3" i="54"/>
  <c r="AS8" i="56"/>
  <c r="AS6" i="54"/>
  <c r="AS9" i="54"/>
  <c r="AS5" i="55"/>
  <c r="AS3" i="53"/>
  <c r="AS7" i="53"/>
  <c r="AS8" i="55"/>
  <c r="AS6" i="53"/>
  <c r="AS4" i="56"/>
  <c r="AS9" i="53"/>
  <c r="AS7" i="56"/>
  <c r="AS5" i="54"/>
  <c r="AS8" i="54"/>
  <c r="AS4" i="55"/>
  <c r="AS7" i="55"/>
  <c r="AS5" i="53"/>
  <c r="AS3" i="56"/>
  <c r="AS8" i="53"/>
  <c r="AS6" i="56"/>
  <c r="AS4" i="54"/>
  <c r="AS7" i="54"/>
  <c r="AS3" i="55"/>
  <c r="AS9" i="55"/>
  <c r="AS6" i="55"/>
  <c r="AS4" i="53"/>
  <c r="AR3" i="56"/>
  <c r="AR9" i="54"/>
  <c r="AR8" i="53"/>
  <c r="AR6" i="53"/>
  <c r="AR7" i="54"/>
  <c r="AR8" i="56"/>
  <c r="AR7" i="55"/>
  <c r="AR6" i="54"/>
  <c r="AR5" i="53"/>
  <c r="AR8" i="55"/>
  <c r="AR5" i="56"/>
  <c r="AR4" i="55"/>
  <c r="AR3" i="54"/>
  <c r="AR3" i="55"/>
  <c r="AR9" i="53"/>
  <c r="AR9" i="55"/>
  <c r="AR8" i="54"/>
  <c r="AR7" i="53"/>
  <c r="AR7" i="56"/>
  <c r="AR6" i="55"/>
  <c r="AR5" i="54"/>
  <c r="AR4" i="53"/>
  <c r="AR4" i="56"/>
  <c r="AR6" i="56"/>
  <c r="AR5" i="55"/>
  <c r="AR4" i="54"/>
  <c r="AR3" i="53"/>
  <c r="AQ9" i="54"/>
  <c r="AQ4" i="56"/>
  <c r="AQ9" i="53"/>
  <c r="AQ4" i="55"/>
  <c r="AQ6" i="56"/>
  <c r="AQ4" i="54"/>
  <c r="AQ6" i="55"/>
  <c r="AQ4" i="53"/>
  <c r="AQ8" i="56"/>
  <c r="AQ6" i="54"/>
  <c r="AQ8" i="55"/>
  <c r="AQ6" i="53"/>
  <c r="AQ8" i="54"/>
  <c r="AQ3" i="56"/>
  <c r="AQ8" i="53"/>
  <c r="AQ3" i="55"/>
  <c r="AQ5" i="56"/>
  <c r="AQ3" i="54"/>
  <c r="AQ5" i="55"/>
  <c r="AQ3" i="53"/>
  <c r="AQ7" i="56"/>
  <c r="AQ5" i="54"/>
  <c r="AQ7" i="55"/>
  <c r="AQ5" i="53"/>
  <c r="AQ9" i="55"/>
  <c r="AQ7" i="54"/>
  <c r="AQ7" i="53"/>
  <c r="AP8" i="55"/>
  <c r="AP5" i="54"/>
  <c r="AP7" i="54"/>
  <c r="AP6" i="53"/>
  <c r="AP4" i="55"/>
  <c r="AP3" i="56"/>
  <c r="AP8" i="56"/>
  <c r="AP6" i="56"/>
  <c r="AP4" i="56"/>
  <c r="AP9" i="55"/>
  <c r="AP7" i="55"/>
  <c r="AP5" i="55"/>
  <c r="AP3" i="55"/>
  <c r="AP8" i="54"/>
  <c r="AP6" i="54"/>
  <c r="AP4" i="54"/>
  <c r="AP9" i="53"/>
  <c r="AP7" i="53"/>
  <c r="AP5" i="53"/>
  <c r="AP3" i="53"/>
  <c r="AP7" i="56"/>
  <c r="AP3" i="54"/>
  <c r="AP5" i="56"/>
  <c r="AP8" i="53"/>
  <c r="AP9" i="54"/>
  <c r="AP4" i="53"/>
  <c r="AP6" i="55"/>
  <c r="AO7" i="54"/>
  <c r="AO7" i="55"/>
  <c r="AO5" i="53"/>
  <c r="AO7" i="56"/>
  <c r="AO5" i="54"/>
  <c r="AO5" i="55"/>
  <c r="AO3" i="53"/>
  <c r="AO5" i="56"/>
  <c r="AO3" i="54"/>
  <c r="AO9" i="55"/>
  <c r="AO3" i="55"/>
  <c r="AO3" i="56"/>
  <c r="AO8" i="53"/>
  <c r="AO8" i="54"/>
  <c r="AO8" i="55"/>
  <c r="AO6" i="53"/>
  <c r="AO8" i="56"/>
  <c r="AO6" i="54"/>
  <c r="AO6" i="55"/>
  <c r="AO4" i="53"/>
  <c r="AO6" i="56"/>
  <c r="AO4" i="54"/>
  <c r="AO4" i="55"/>
  <c r="AO7" i="53"/>
  <c r="AO4" i="56"/>
  <c r="AO9" i="53"/>
  <c r="AO9" i="54"/>
  <c r="AN5" i="56"/>
  <c r="AN8" i="55"/>
  <c r="AN7" i="54"/>
  <c r="AN6" i="53"/>
  <c r="AN3" i="54"/>
  <c r="AN4" i="56"/>
  <c r="AN3" i="55"/>
  <c r="AN9" i="53"/>
  <c r="AN4" i="55"/>
  <c r="AN7" i="56"/>
  <c r="AN6" i="55"/>
  <c r="AN5" i="54"/>
  <c r="AN4" i="53"/>
  <c r="AN9" i="55"/>
  <c r="AN8" i="54"/>
  <c r="AN7" i="53"/>
  <c r="AN8" i="56"/>
  <c r="AN7" i="55"/>
  <c r="AN6" i="54"/>
  <c r="AN5" i="53"/>
  <c r="AN4" i="54"/>
  <c r="AN5" i="55"/>
  <c r="AN3" i="56"/>
  <c r="AN9" i="54"/>
  <c r="AN8" i="53"/>
  <c r="AN3" i="53"/>
  <c r="AN6" i="56"/>
  <c r="AS4" i="1"/>
  <c r="AS5" i="1"/>
  <c r="AS6" i="1"/>
  <c r="AS7" i="1"/>
  <c r="AS8" i="1"/>
  <c r="AS9" i="1"/>
  <c r="AS3" i="1"/>
  <c r="AR4" i="1"/>
  <c r="AR5" i="1"/>
  <c r="AR6" i="1"/>
  <c r="AR7" i="1"/>
  <c r="AR8" i="1"/>
  <c r="AR9" i="1"/>
  <c r="AR3" i="1"/>
  <c r="AQ6" i="1"/>
  <c r="AQ7" i="1"/>
  <c r="AQ8" i="1"/>
  <c r="AQ9" i="1"/>
  <c r="AQ3" i="1"/>
  <c r="AQ4" i="1"/>
  <c r="AQ5" i="1"/>
  <c r="AP4" i="1"/>
  <c r="AP5" i="1"/>
  <c r="AP6" i="1"/>
  <c r="AP7" i="1"/>
  <c r="AP8" i="1"/>
  <c r="AP9" i="1"/>
  <c r="AP3" i="1"/>
  <c r="AO8" i="1"/>
  <c r="AO9" i="1"/>
  <c r="AO3" i="1"/>
  <c r="AO4" i="1"/>
  <c r="AO5" i="1"/>
  <c r="AO7" i="1"/>
  <c r="AO6" i="1"/>
  <c r="AN4" i="1"/>
  <c r="AN5" i="1"/>
  <c r="AN6" i="1"/>
  <c r="AN7" i="1"/>
  <c r="AN8" i="1"/>
  <c r="AN9" i="1"/>
  <c r="AN3" i="1"/>
  <c r="AV9" i="1"/>
</calcChain>
</file>

<file path=xl/sharedStrings.xml><?xml version="1.0" encoding="utf-8"?>
<sst xmlns="http://schemas.openxmlformats.org/spreadsheetml/2006/main" count="1960" uniqueCount="108">
  <si>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</si>
  <si>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</si>
  <si>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</si>
  <si>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</si>
  <si>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</si>
  <si>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</si>
  <si>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</si>
  <si>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</si>
  <si>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</si>
  <si>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</si>
  <si>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</si>
  <si>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</si>
  <si>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</si>
  <si>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</si>
  <si>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</si>
  <si>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</si>
  <si>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</si>
  <si>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</si>
  <si>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</si>
  <si>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</si>
  <si>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</si>
  <si>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</si>
  <si>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</si>
  <si>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</si>
  <si>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</si>
  <si>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</si>
  <si>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</si>
  <si>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</si>
  <si>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</si>
  <si>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</si>
  <si>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</si>
  <si>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</si>
  <si>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</si>
  <si>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</si>
  <si>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</si>
  <si>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</si>
  <si>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</si>
  <si>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</si>
  <si>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</si>
  <si>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</si>
  <si>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</si>
  <si>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</si>
  <si>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</si>
  <si>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</si>
  <si>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</si>
  <si>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</si>
  <si>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</si>
  <si>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</si>
  <si>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</si>
  <si>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</si>
  <si>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</si>
  <si>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</si>
  <si>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</si>
  <si>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</si>
  <si>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</si>
  <si>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</si>
  <si>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Custom Mult</t>
  </si>
  <si>
    <t>Norm Spread</t>
  </si>
  <si>
    <t>Balanced To:</t>
  </si>
  <si>
    <t>Raw Avg</t>
  </si>
  <si>
    <t>Spread</t>
  </si>
  <si>
    <t>Avg @ x=20</t>
  </si>
  <si>
    <t>Avg @ x=4</t>
  </si>
  <si>
    <t>Adj Avg</t>
  </si>
  <si>
    <t>T1 Staff</t>
  </si>
  <si>
    <t>T2 Staff</t>
  </si>
  <si>
    <t>T3 Staff</t>
  </si>
  <si>
    <t>T4 Staff</t>
  </si>
  <si>
    <t>T5 Staff</t>
  </si>
  <si>
    <t>T6 Staff</t>
  </si>
  <si>
    <t>x=4</t>
  </si>
  <si>
    <t>r=20</t>
  </si>
  <si>
    <t>alpha=0.4</t>
  </si>
  <si>
    <t>Difficulty Threshold</t>
  </si>
  <si>
    <t>Easy</t>
  </si>
  <si>
    <t>Medium</t>
  </si>
  <si>
    <t>Hard</t>
  </si>
  <si>
    <t>Insane</t>
  </si>
  <si>
    <t>First Wave</t>
  </si>
  <si>
    <t>Effective 1S Dmg:</t>
  </si>
  <si>
    <t>At:</t>
  </si>
  <si>
    <t>Lvl 5 Ghast</t>
  </si>
  <si>
    <t>Min</t>
  </si>
  <si>
    <t>Average</t>
  </si>
  <si>
    <t>Max</t>
  </si>
  <si>
    <t>Lvl 6 Piglin Soldier</t>
  </si>
  <si>
    <t>Lvl 7 Stray</t>
  </si>
  <si>
    <t>Lvl 6 Piglin Sniper</t>
  </si>
  <si>
    <t>Lvl 6 Creeper</t>
  </si>
  <si>
    <t>Lvl 4 Charged Creeper</t>
  </si>
  <si>
    <t>Damage Equiv</t>
  </si>
  <si>
    <t>Lvl 1 irgl</t>
  </si>
  <si>
    <t>Lvl 2 irgl</t>
  </si>
  <si>
    <t>Lvl 3 irgl</t>
  </si>
  <si>
    <t>Lvl 1 doge</t>
  </si>
  <si>
    <t>Lvl 2 doge</t>
  </si>
  <si>
    <t>Lvl 3 doge</t>
  </si>
  <si>
    <t>Lvl 4 doge</t>
  </si>
  <si>
    <t>Lvl 5 doge</t>
  </si>
  <si>
    <t>Lvl 1 hors</t>
  </si>
  <si>
    <t>Lvl 2 hors</t>
  </si>
  <si>
    <t>Lvl 3 hors</t>
  </si>
  <si>
    <t>Lvl 4 hors</t>
  </si>
  <si>
    <t>Lvl 4 irgl</t>
  </si>
  <si>
    <t>Lvl 1 sngl</t>
  </si>
  <si>
    <t>Lvl 2 sngl</t>
  </si>
  <si>
    <t>Lvl 3 sngl</t>
  </si>
  <si>
    <t>Lvl 4 sngl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</si>
</sst>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zomb!$T$1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zomb!$T$3:$T$9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strRef>
              <c:f>zomb!$AB$1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zomb!$AB$3:$AB$9</c:f>
              <c:numCache>
                <c:formatCode>0.0</c:formatCode>
                <c:ptCount val="7"/>
                <c:pt idx="0">
                  <c:v>245</c:v>
                </c:pt>
                <c:pt idx="1">
                  <c:v>244.65</c:v>
                </c:pt>
                <c:pt idx="2">
                  <c:v>241.85400000000001</c:v>
                </c:pt>
                <c:pt idx="3">
                  <c:v>241.50800000000001</c:v>
                </c:pt>
                <c:pt idx="4">
                  <c:v>237.32</c:v>
                </c:pt>
                <c:pt idx="5">
                  <c:v>234.19200000000001</c:v>
                </c:pt>
                <c:pt idx="6">
                  <c:v>229.67999999999998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strRef>
              <c:f>zomb!$AI$1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zomb!$AI$3:$AI$9</c:f>
              <c:numCache>
                <c:formatCode>0.0</c:formatCode>
                <c:ptCount val="7"/>
                <c:pt idx="0">
                  <c:v>216</c:v>
                </c:pt>
                <c:pt idx="1">
                  <c:v>216</c:v>
                </c:pt>
                <c:pt idx="2">
                  <c:v>210.24</c:v>
                </c:pt>
                <c:pt idx="3">
                  <c:v>210.24</c:v>
                </c:pt>
                <c:pt idx="4">
                  <c:v>201.6</c:v>
                </c:pt>
                <c:pt idx="5">
                  <c:v>195.83999999999997</c:v>
                </c:pt>
                <c:pt idx="6">
                  <c:v>187.20000000000002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5"/>
          <c:order val="3"/>
          <c:tx>
            <c:strRef>
              <c:f>zomb!$AS$1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zomb!$AS$3:$AS$9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4-447E-AAA6-7E058D86EF42}"/>
            </c:ext>
          </c:extLst>
        </c:ser>
        <c:ser>
          <c:idx val="3"/>
          <c:order val="4"/>
          <c:tx>
            <c:strRef>
              <c:f>zomb!$AZ$1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zomb!$AZ$3:$AZ$9</c:f>
              <c:numCache>
                <c:formatCode>0.0</c:formatCode>
                <c:ptCount val="7"/>
                <c:pt idx="0">
                  <c:v>230.16494649978495</c:v>
                </c:pt>
                <c:pt idx="1">
                  <c:v>229.67744649978493</c:v>
                </c:pt>
                <c:pt idx="2">
                  <c:v>223.55271459312402</c:v>
                </c:pt>
                <c:pt idx="3">
                  <c:v>223.07821459312399</c:v>
                </c:pt>
                <c:pt idx="4">
                  <c:v>213.9106167331326</c:v>
                </c:pt>
                <c:pt idx="5">
                  <c:v>207.35688482647166</c:v>
                </c:pt>
                <c:pt idx="6">
                  <c:v>197.7862869664803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5"/>
          <c:tx>
            <c:strRef>
              <c:f>zomb!$BG$1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zomb!$BG$3:$BG$9</c:f>
              <c:numCache>
                <c:formatCode>0.0</c:formatCode>
                <c:ptCount val="7"/>
                <c:pt idx="0">
                  <c:v>260.291675</c:v>
                </c:pt>
                <c:pt idx="1">
                  <c:v>259.91980000000001</c:v>
                </c:pt>
                <c:pt idx="2">
                  <c:v>256.94928800000002</c:v>
                </c:pt>
                <c:pt idx="3">
                  <c:v>256.58166300000005</c:v>
                </c:pt>
                <c:pt idx="4">
                  <c:v>252.13227000000003</c:v>
                </c:pt>
                <c:pt idx="5">
                  <c:v>248.80900800000003</c:v>
                </c:pt>
                <c:pt idx="6">
                  <c:v>244.015365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cspd!$T$3:$T$9</c:f>
              <c:numCache>
                <c:formatCode>0.0</c:formatCode>
                <c:ptCount val="7"/>
                <c:pt idx="0">
                  <c:v>207.375</c:v>
                </c:pt>
                <c:pt idx="1">
                  <c:v>207.375</c:v>
                </c:pt>
                <c:pt idx="2">
                  <c:v>204.375</c:v>
                </c:pt>
                <c:pt idx="3">
                  <c:v>204.375</c:v>
                </c:pt>
                <c:pt idx="4">
                  <c:v>199.875</c:v>
                </c:pt>
                <c:pt idx="5">
                  <c:v>199.875</c:v>
                </c:pt>
                <c:pt idx="6">
                  <c:v>196.875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382-ABAB-FC52F375541F}"/>
            </c:ext>
          </c:extLst>
        </c:ser>
        <c:ser>
          <c:idx val="1"/>
          <c:order val="1"/>
          <c:tx>
            <c:strRef>
              <c:f>cspd!$AB$1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cspd!$AB$3:$AB$9</c:f>
              <c:numCache>
                <c:formatCode>0.0</c:formatCode>
                <c:ptCount val="7"/>
                <c:pt idx="0">
                  <c:v>222.43199999999999</c:v>
                </c:pt>
                <c:pt idx="1">
                  <c:v>219.78399999999999</c:v>
                </c:pt>
                <c:pt idx="2">
                  <c:v>219.12</c:v>
                </c:pt>
                <c:pt idx="3">
                  <c:v>216.48000000000002</c:v>
                </c:pt>
                <c:pt idx="4">
                  <c:v>215.49600000000001</c:v>
                </c:pt>
                <c:pt idx="5">
                  <c:v>212.86800000000005</c:v>
                </c:pt>
                <c:pt idx="6">
                  <c:v>212.22000000000003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F-4382-ABAB-FC52F375541F}"/>
            </c:ext>
          </c:extLst>
        </c:ser>
        <c:ser>
          <c:idx val="2"/>
          <c:order val="2"/>
          <c:tx>
            <c:strRef>
              <c:f>cspd!$AI$1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cspd!$AI$3:$AI$9</c:f>
              <c:numCache>
                <c:formatCode>0.0</c:formatCode>
                <c:ptCount val="7"/>
                <c:pt idx="0">
                  <c:v>195.83999999999997</c:v>
                </c:pt>
                <c:pt idx="1">
                  <c:v>190.07999999999998</c:v>
                </c:pt>
                <c:pt idx="2">
                  <c:v>190.07999999999998</c:v>
                </c:pt>
                <c:pt idx="3">
                  <c:v>184.32</c:v>
                </c:pt>
                <c:pt idx="4">
                  <c:v>184.32</c:v>
                </c:pt>
                <c:pt idx="5">
                  <c:v>178.56</c:v>
                </c:pt>
                <c:pt idx="6">
                  <c:v>178.56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F-4382-ABAB-FC52F375541F}"/>
            </c:ext>
          </c:extLst>
        </c:ser>
        <c:ser>
          <c:idx val="5"/>
          <c:order val="3"/>
          <c:tx>
            <c:strRef>
              <c:f>cspd!$AS$1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cspd!$AS$3:$AS$9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382-ABAB-FC52F375541F}"/>
            </c:ext>
          </c:extLst>
        </c:ser>
        <c:ser>
          <c:idx val="3"/>
          <c:order val="4"/>
          <c:tx>
            <c:strRef>
              <c:f>cspd!$AZ$1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cspd!$AZ$3:$AZ$9</c:f>
              <c:numCache>
                <c:formatCode>0.0</c:formatCode>
                <c:ptCount val="7"/>
                <c:pt idx="0">
                  <c:v>191.88688482647166</c:v>
                </c:pt>
                <c:pt idx="1">
                  <c:v>186.24315291981071</c:v>
                </c:pt>
                <c:pt idx="2">
                  <c:v>185.38515291981074</c:v>
                </c:pt>
                <c:pt idx="3">
                  <c:v>179.7674210131498</c:v>
                </c:pt>
                <c:pt idx="4">
                  <c:v>178.51942101314981</c:v>
                </c:pt>
                <c:pt idx="5">
                  <c:v>172.94068910648889</c:v>
                </c:pt>
                <c:pt idx="6">
                  <c:v>172.13468910648888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F-4382-ABAB-FC52F375541F}"/>
            </c:ext>
          </c:extLst>
        </c:ser>
        <c:ser>
          <c:idx val="4"/>
          <c:order val="5"/>
          <c:tx>
            <c:strRef>
              <c:f>cspd!$BG$1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cspd!$BG$3:$BG$9</c:f>
              <c:numCache>
                <c:formatCode>0.0</c:formatCode>
                <c:ptCount val="7"/>
                <c:pt idx="0">
                  <c:v>236.314008</c:v>
                </c:pt>
                <c:pt idx="1">
                  <c:v>233.50074600000002</c:v>
                </c:pt>
                <c:pt idx="2">
                  <c:v>232.79524599999999</c:v>
                </c:pt>
                <c:pt idx="3">
                  <c:v>229.99048400000004</c:v>
                </c:pt>
                <c:pt idx="4">
                  <c:v>228.94498400000003</c:v>
                </c:pt>
                <c:pt idx="5">
                  <c:v>226.15297200000003</c:v>
                </c:pt>
                <c:pt idx="6">
                  <c:v>225.46447200000003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F-4382-ABAB-FC52F3755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slvr!$T$1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slvr!$T$3:$T$8</c:f>
              <c:numCache>
                <c:formatCode>0.0</c:formatCode>
                <c:ptCount val="6"/>
                <c:pt idx="0">
                  <c:v>196.875</c:v>
                </c:pt>
                <c:pt idx="1">
                  <c:v>196.875</c:v>
                </c:pt>
                <c:pt idx="2">
                  <c:v>192.375</c:v>
                </c:pt>
                <c:pt idx="3">
                  <c:v>192.375</c:v>
                </c:pt>
                <c:pt idx="4">
                  <c:v>187.875</c:v>
                </c:pt>
                <c:pt idx="5">
                  <c:v>187.875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4-4ADD-95F4-361D1CEB93DB}"/>
            </c:ext>
          </c:extLst>
        </c:ser>
        <c:ser>
          <c:idx val="1"/>
          <c:order val="1"/>
          <c:tx>
            <c:strRef>
              <c:f>slvr!$AB$1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slvr!$AB$3:$AB$8</c:f>
              <c:numCache>
                <c:formatCode>0.0</c:formatCode>
                <c:ptCount val="6"/>
                <c:pt idx="0">
                  <c:v>262</c:v>
                </c:pt>
                <c:pt idx="1">
                  <c:v>260.69</c:v>
                </c:pt>
                <c:pt idx="2">
                  <c:v>259.49600000000004</c:v>
                </c:pt>
                <c:pt idx="3">
                  <c:v>258.19200000000001</c:v>
                </c:pt>
                <c:pt idx="4">
                  <c:v>257.00400000000002</c:v>
                </c:pt>
                <c:pt idx="5">
                  <c:v>255.70600000000002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4-4ADD-95F4-361D1CEB93DB}"/>
            </c:ext>
          </c:extLst>
        </c:ser>
        <c:ser>
          <c:idx val="2"/>
          <c:order val="2"/>
          <c:tx>
            <c:strRef>
              <c:f>slvr!$AI$1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slvr!$AI$3:$AI$8</c:f>
              <c:numCache>
                <c:formatCode>0.0</c:formatCode>
                <c:ptCount val="6"/>
                <c:pt idx="0">
                  <c:v>288</c:v>
                </c:pt>
                <c:pt idx="1">
                  <c:v>285.12</c:v>
                </c:pt>
                <c:pt idx="2">
                  <c:v>285.12</c:v>
                </c:pt>
                <c:pt idx="3">
                  <c:v>282.24</c:v>
                </c:pt>
                <c:pt idx="4">
                  <c:v>282.24</c:v>
                </c:pt>
                <c:pt idx="5">
                  <c:v>279.36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4-4ADD-95F4-361D1CEB93DB}"/>
            </c:ext>
          </c:extLst>
        </c:ser>
        <c:ser>
          <c:idx val="5"/>
          <c:order val="3"/>
          <c:tx>
            <c:strRef>
              <c:f>slvr!$AS$1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slvr!$AS$3:$AS$8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4-4ADD-95F4-361D1CEB93DB}"/>
            </c:ext>
          </c:extLst>
        </c:ser>
        <c:ser>
          <c:idx val="3"/>
          <c:order val="4"/>
          <c:tx>
            <c:strRef>
              <c:f>slvr!$AZ$1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slvr!$AZ$3:$AZ$8</c:f>
              <c:numCache>
                <c:formatCode>0.0</c:formatCode>
                <c:ptCount val="6"/>
                <c:pt idx="0">
                  <c:v>277.63659533304656</c:v>
                </c:pt>
                <c:pt idx="1">
                  <c:v>274.86022937971609</c:v>
                </c:pt>
                <c:pt idx="2">
                  <c:v>272.92972937971609</c:v>
                </c:pt>
                <c:pt idx="3">
                  <c:v>270.17286342638567</c:v>
                </c:pt>
                <c:pt idx="4">
                  <c:v>268.26186342638567</c:v>
                </c:pt>
                <c:pt idx="5">
                  <c:v>265.52449747305519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4-4ADD-95F4-361D1CEB93DB}"/>
            </c:ext>
          </c:extLst>
        </c:ser>
        <c:ser>
          <c:idx val="4"/>
          <c:order val="5"/>
          <c:tx>
            <c:strRef>
              <c:f>slvr!$BG$1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slvr!$BG$3:$BG$8</c:f>
              <c:numCache>
                <c:formatCode>0.0</c:formatCode>
                <c:ptCount val="6"/>
                <c:pt idx="0">
                  <c:v>278.35120000000001</c:v>
                </c:pt>
                <c:pt idx="1">
                  <c:v>276.95944400000002</c:v>
                </c:pt>
                <c:pt idx="2">
                  <c:v>275.69081900000003</c:v>
                </c:pt>
                <c:pt idx="3">
                  <c:v>274.30543800000004</c:v>
                </c:pt>
                <c:pt idx="4">
                  <c:v>273.04318799999999</c:v>
                </c:pt>
                <c:pt idx="5">
                  <c:v>271.66418200000004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4-4ADD-95F4-361D1CEB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skel!$T$3:$T$9</c:f>
              <c:numCache>
                <c:formatCode>0.0</c:formatCode>
                <c:ptCount val="7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  <c:pt idx="6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E-43A2-828A-8A33D3C0B5DB}"/>
            </c:ext>
          </c:extLst>
        </c:ser>
        <c:ser>
          <c:idx val="1"/>
          <c:order val="1"/>
          <c:tx>
            <c:strRef>
              <c:f>skel!$AB$1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skel!$AB$3:$AB$9</c:f>
              <c:numCache>
                <c:formatCode>0.0</c:formatCode>
                <c:ptCount val="7"/>
                <c:pt idx="0">
                  <c:v>253.45000000000002</c:v>
                </c:pt>
                <c:pt idx="1">
                  <c:v>253.08000000000004</c:v>
                </c:pt>
                <c:pt idx="2">
                  <c:v>251.71199999999999</c:v>
                </c:pt>
                <c:pt idx="3">
                  <c:v>250.97600000000003</c:v>
                </c:pt>
                <c:pt idx="4">
                  <c:v>248.24800000000002</c:v>
                </c:pt>
                <c:pt idx="5">
                  <c:v>247.52000000000004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E-43A2-828A-8A33D3C0B5DB}"/>
            </c:ext>
          </c:extLst>
        </c:ser>
        <c:ser>
          <c:idx val="2"/>
          <c:order val="2"/>
          <c:tx>
            <c:strRef>
              <c:f>skel!$AI$1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skel!$AI$3:$AI$9</c:f>
              <c:numCache>
                <c:formatCode>0.0</c:formatCode>
                <c:ptCount val="7"/>
                <c:pt idx="0">
                  <c:v>244.79999999999998</c:v>
                </c:pt>
                <c:pt idx="1">
                  <c:v>244.79999999999998</c:v>
                </c:pt>
                <c:pt idx="2">
                  <c:v>241.92</c:v>
                </c:pt>
                <c:pt idx="3">
                  <c:v>241.92</c:v>
                </c:pt>
                <c:pt idx="4">
                  <c:v>236.16000000000003</c:v>
                </c:pt>
                <c:pt idx="5">
                  <c:v>236.16000000000003</c:v>
                </c:pt>
                <c:pt idx="6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E-43A2-828A-8A33D3C0B5DB}"/>
            </c:ext>
          </c:extLst>
        </c:ser>
        <c:ser>
          <c:idx val="5"/>
          <c:order val="3"/>
          <c:tx>
            <c:strRef>
              <c:f>skel!$AS$1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skel!$AS$3:$AS$9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E-43A2-828A-8A33D3C0B5DB}"/>
            </c:ext>
          </c:extLst>
        </c:ser>
        <c:ser>
          <c:idx val="3"/>
          <c:order val="4"/>
          <c:tx>
            <c:strRef>
              <c:f>skel!$AZ$1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skel!$AZ$3:$AZ$9</c:f>
              <c:numCache>
                <c:formatCode>0.0</c:formatCode>
                <c:ptCount val="7"/>
                <c:pt idx="0">
                  <c:v>252.5661060330896</c:v>
                </c:pt>
                <c:pt idx="1">
                  <c:v>252.01360603308956</c:v>
                </c:pt>
                <c:pt idx="2">
                  <c:v>249.04874007975911</c:v>
                </c:pt>
                <c:pt idx="3">
                  <c:v>247.9567400797591</c:v>
                </c:pt>
                <c:pt idx="4">
                  <c:v>242.05300817309822</c:v>
                </c:pt>
                <c:pt idx="5">
                  <c:v>240.98700817309819</c:v>
                </c:pt>
                <c:pt idx="6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E-43A2-828A-8A33D3C0B5DB}"/>
            </c:ext>
          </c:extLst>
        </c:ser>
        <c:ser>
          <c:idx val="4"/>
          <c:order val="5"/>
          <c:tx>
            <c:strRef>
              <c:f>skel!$BG$1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skel!$BG$3:$BG$9</c:f>
              <c:numCache>
                <c:formatCode>0.0</c:formatCode>
                <c:ptCount val="7"/>
                <c:pt idx="0">
                  <c:v>269.26861000000002</c:v>
                </c:pt>
                <c:pt idx="1">
                  <c:v>268.87548500000003</c:v>
                </c:pt>
                <c:pt idx="2">
                  <c:v>267.42210400000005</c:v>
                </c:pt>
                <c:pt idx="3">
                  <c:v>266.64010400000001</c:v>
                </c:pt>
                <c:pt idx="4">
                  <c:v>263.74184200000002</c:v>
                </c:pt>
                <c:pt idx="5">
                  <c:v>262.96834200000001</c:v>
                </c:pt>
                <c:pt idx="6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E-43A2-828A-8A33D3C0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stry!$T$1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stry!$T$3:$T$9</c:f>
              <c:numCache>
                <c:formatCode>0.0</c:formatCode>
                <c:ptCount val="7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  <c:pt idx="6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A24-9F95-F6DCF0DD7092}"/>
            </c:ext>
          </c:extLst>
        </c:ser>
        <c:ser>
          <c:idx val="1"/>
          <c:order val="1"/>
          <c:tx>
            <c:strRef>
              <c:f>stry!$AB$1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stry!$AB$3:$AB$9</c:f>
              <c:numCache>
                <c:formatCode>0.0</c:formatCode>
                <c:ptCount val="7"/>
                <c:pt idx="0">
                  <c:v>253.45000000000002</c:v>
                </c:pt>
                <c:pt idx="1">
                  <c:v>253.08000000000004</c:v>
                </c:pt>
                <c:pt idx="2">
                  <c:v>251.71199999999999</c:v>
                </c:pt>
                <c:pt idx="3">
                  <c:v>250.97600000000003</c:v>
                </c:pt>
                <c:pt idx="4">
                  <c:v>248.24800000000002</c:v>
                </c:pt>
                <c:pt idx="5">
                  <c:v>247.52000000000004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A24-9F95-F6DCF0DD7092}"/>
            </c:ext>
          </c:extLst>
        </c:ser>
        <c:ser>
          <c:idx val="2"/>
          <c:order val="2"/>
          <c:tx>
            <c:strRef>
              <c:f>stry!$AI$1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stry!$AI$3:$AI$9</c:f>
              <c:numCache>
                <c:formatCode>0.0</c:formatCode>
                <c:ptCount val="7"/>
                <c:pt idx="0">
                  <c:v>244.79999999999998</c:v>
                </c:pt>
                <c:pt idx="1">
                  <c:v>244.79999999999998</c:v>
                </c:pt>
                <c:pt idx="2">
                  <c:v>241.92</c:v>
                </c:pt>
                <c:pt idx="3">
                  <c:v>241.92</c:v>
                </c:pt>
                <c:pt idx="4">
                  <c:v>236.16000000000003</c:v>
                </c:pt>
                <c:pt idx="5">
                  <c:v>236.16000000000003</c:v>
                </c:pt>
                <c:pt idx="6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A24-9F95-F6DCF0DD7092}"/>
            </c:ext>
          </c:extLst>
        </c:ser>
        <c:ser>
          <c:idx val="5"/>
          <c:order val="3"/>
          <c:tx>
            <c:strRef>
              <c:f>stry!$AS$1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stry!$AS$3:$AS$9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E-4A24-9F95-F6DCF0DD7092}"/>
            </c:ext>
          </c:extLst>
        </c:ser>
        <c:ser>
          <c:idx val="3"/>
          <c:order val="4"/>
          <c:tx>
            <c:strRef>
              <c:f>stry!$AZ$1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stry!$AZ$3:$AZ$9</c:f>
              <c:numCache>
                <c:formatCode>0.0</c:formatCode>
                <c:ptCount val="7"/>
                <c:pt idx="0">
                  <c:v>252.5661060330896</c:v>
                </c:pt>
                <c:pt idx="1">
                  <c:v>252.01360603308956</c:v>
                </c:pt>
                <c:pt idx="2">
                  <c:v>249.04874007975911</c:v>
                </c:pt>
                <c:pt idx="3">
                  <c:v>247.9567400797591</c:v>
                </c:pt>
                <c:pt idx="4">
                  <c:v>242.05300817309822</c:v>
                </c:pt>
                <c:pt idx="5">
                  <c:v>240.98700817309819</c:v>
                </c:pt>
                <c:pt idx="6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E-4A24-9F95-F6DCF0DD7092}"/>
            </c:ext>
          </c:extLst>
        </c:ser>
        <c:ser>
          <c:idx val="4"/>
          <c:order val="5"/>
          <c:tx>
            <c:strRef>
              <c:f>stry!$BG$1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stry!$BG$3:$BG$9</c:f>
              <c:numCache>
                <c:formatCode>0.0</c:formatCode>
                <c:ptCount val="7"/>
                <c:pt idx="0">
                  <c:v>269.26861000000002</c:v>
                </c:pt>
                <c:pt idx="1">
                  <c:v>268.87548500000003</c:v>
                </c:pt>
                <c:pt idx="2">
                  <c:v>267.42210400000005</c:v>
                </c:pt>
                <c:pt idx="3">
                  <c:v>266.64010400000001</c:v>
                </c:pt>
                <c:pt idx="4">
                  <c:v>263.74184200000002</c:v>
                </c:pt>
                <c:pt idx="5">
                  <c:v>262.96834200000001</c:v>
                </c:pt>
                <c:pt idx="6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E-4A24-9F95-F6DCF0DD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pgsn!$T$1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pgsn!$T$3:$T$8</c:f>
              <c:numCache>
                <c:formatCode>0.0</c:formatCode>
                <c:ptCount val="6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0C3-8ABB-00091380D7C4}"/>
            </c:ext>
          </c:extLst>
        </c:ser>
        <c:ser>
          <c:idx val="1"/>
          <c:order val="1"/>
          <c:tx>
            <c:strRef>
              <c:f>pgsn!$AB$1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pgsn!$AB$3:$AB$8</c:f>
              <c:numCache>
                <c:formatCode>0.0</c:formatCode>
                <c:ptCount val="6"/>
                <c:pt idx="0">
                  <c:v>246.60000000000002</c:v>
                </c:pt>
                <c:pt idx="1">
                  <c:v>246.24</c:v>
                </c:pt>
                <c:pt idx="2">
                  <c:v>243.50400000000002</c:v>
                </c:pt>
                <c:pt idx="3">
                  <c:v>242.79200000000003</c:v>
                </c:pt>
                <c:pt idx="4">
                  <c:v>240.06399999999999</c:v>
                </c:pt>
                <c:pt idx="5">
                  <c:v>239.36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0C3-8ABB-00091380D7C4}"/>
            </c:ext>
          </c:extLst>
        </c:ser>
        <c:ser>
          <c:idx val="2"/>
          <c:order val="2"/>
          <c:tx>
            <c:strRef>
              <c:f>pgsn!$AI$1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pgsn!$AI$3:$AI$8</c:f>
              <c:numCache>
                <c:formatCode>0.0</c:formatCode>
                <c:ptCount val="6"/>
                <c:pt idx="0">
                  <c:v>230.4</c:v>
                </c:pt>
                <c:pt idx="1">
                  <c:v>230.4</c:v>
                </c:pt>
                <c:pt idx="2">
                  <c:v>224.64000000000001</c:v>
                </c:pt>
                <c:pt idx="3">
                  <c:v>224.64000000000001</c:v>
                </c:pt>
                <c:pt idx="4">
                  <c:v>218.88</c:v>
                </c:pt>
                <c:pt idx="5">
                  <c:v>218.88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0C3-8ABB-00091380D7C4}"/>
            </c:ext>
          </c:extLst>
        </c:ser>
        <c:ser>
          <c:idx val="5"/>
          <c:order val="3"/>
          <c:tx>
            <c:strRef>
              <c:f>pgsn!$AS$1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pgsn!$AS$3:$AS$8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8-40C3-8ABB-00091380D7C4}"/>
            </c:ext>
          </c:extLst>
        </c:ser>
        <c:ser>
          <c:idx val="3"/>
          <c:order val="4"/>
          <c:tx>
            <c:strRef>
              <c:f>pgsn!$AZ$1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pgsn!$AZ$3:$AZ$8</c:f>
              <c:numCache>
                <c:formatCode>0.0</c:formatCode>
                <c:ptCount val="6"/>
                <c:pt idx="0">
                  <c:v>237.70927626643726</c:v>
                </c:pt>
                <c:pt idx="1">
                  <c:v>237.1892762664373</c:v>
                </c:pt>
                <c:pt idx="2">
                  <c:v>231.25954435977633</c:v>
                </c:pt>
                <c:pt idx="3">
                  <c:v>230.24554435977632</c:v>
                </c:pt>
                <c:pt idx="4">
                  <c:v>224.34181245311541</c:v>
                </c:pt>
                <c:pt idx="5">
                  <c:v>223.35381245311538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8-40C3-8ABB-00091380D7C4}"/>
            </c:ext>
          </c:extLst>
        </c:ser>
        <c:ser>
          <c:idx val="4"/>
          <c:order val="5"/>
          <c:tx>
            <c:strRef>
              <c:f>pgsn!$BG$1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pgsn!$BG$3:$BG$8</c:f>
              <c:numCache>
                <c:formatCode>0.0</c:formatCode>
                <c:ptCount val="6"/>
                <c:pt idx="0">
                  <c:v>261.99108000000001</c:v>
                </c:pt>
                <c:pt idx="1">
                  <c:v>261.60858000000002</c:v>
                </c:pt>
                <c:pt idx="2">
                  <c:v>258.701818</c:v>
                </c:pt>
                <c:pt idx="3">
                  <c:v>257.94531800000004</c:v>
                </c:pt>
                <c:pt idx="4">
                  <c:v>255.047056</c:v>
                </c:pt>
                <c:pt idx="5">
                  <c:v>254.29905600000001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8-40C3-8ABB-0009138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pill!$T$1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pill!$T$3:$T$8</c:f>
              <c:numCache>
                <c:formatCode>0.0</c:formatCode>
                <c:ptCount val="6"/>
                <c:pt idx="0">
                  <c:v>189.375</c:v>
                </c:pt>
                <c:pt idx="1">
                  <c:v>186.375</c:v>
                </c:pt>
                <c:pt idx="2">
                  <c:v>183.375</c:v>
                </c:pt>
                <c:pt idx="3">
                  <c:v>183.375</c:v>
                </c:pt>
                <c:pt idx="4">
                  <c:v>180.375</c:v>
                </c:pt>
                <c:pt idx="5">
                  <c:v>180.375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0AB-A460-BB02B63C9801}"/>
            </c:ext>
          </c:extLst>
        </c:ser>
        <c:ser>
          <c:idx val="1"/>
          <c:order val="1"/>
          <c:tx>
            <c:strRef>
              <c:f>pill!$AB$1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pill!$AB$3:$AB$8</c:f>
              <c:numCache>
                <c:formatCode>0.0</c:formatCode>
                <c:ptCount val="6"/>
                <c:pt idx="0">
                  <c:v>260</c:v>
                </c:pt>
                <c:pt idx="1">
                  <c:v>259.2</c:v>
                </c:pt>
                <c:pt idx="2">
                  <c:v>258.40000000000003</c:v>
                </c:pt>
                <c:pt idx="3">
                  <c:v>255.816</c:v>
                </c:pt>
                <c:pt idx="4">
                  <c:v>255.024</c:v>
                </c:pt>
                <c:pt idx="5">
                  <c:v>252.44800000000001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0AB-A460-BB02B63C9801}"/>
            </c:ext>
          </c:extLst>
        </c:ser>
        <c:ser>
          <c:idx val="2"/>
          <c:order val="2"/>
          <c:tx>
            <c:strRef>
              <c:f>pill!$AI$1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pill!$AI$3:$AI$8</c:f>
              <c:numCache>
                <c:formatCode>0.0</c:formatCode>
                <c:ptCount val="6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282.24</c:v>
                </c:pt>
                <c:pt idx="4">
                  <c:v>282.24</c:v>
                </c:pt>
                <c:pt idx="5">
                  <c:v>276.48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0AB-A460-BB02B63C9801}"/>
            </c:ext>
          </c:extLst>
        </c:ser>
        <c:ser>
          <c:idx val="5"/>
          <c:order val="3"/>
          <c:tx>
            <c:strRef>
              <c:f>pill!$AS$1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pill!$AS$3:$AS$8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0-40AB-A460-BB02B63C9801}"/>
            </c:ext>
          </c:extLst>
        </c:ser>
        <c:ser>
          <c:idx val="3"/>
          <c:order val="4"/>
          <c:tx>
            <c:strRef>
              <c:f>pill!$AZ$1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pill!$AZ$3:$AZ$8</c:f>
              <c:numCache>
                <c:formatCode>0.0</c:formatCode>
                <c:ptCount val="6"/>
                <c:pt idx="0">
                  <c:v>274.38659533304656</c:v>
                </c:pt>
                <c:pt idx="1">
                  <c:v>273.0865953330466</c:v>
                </c:pt>
                <c:pt idx="2">
                  <c:v>271.78659533304659</c:v>
                </c:pt>
                <c:pt idx="3">
                  <c:v>266.35086342638567</c:v>
                </c:pt>
                <c:pt idx="4">
                  <c:v>265.07686342638561</c:v>
                </c:pt>
                <c:pt idx="5">
                  <c:v>259.66713151972471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0-40AB-A460-BB02B63C9801}"/>
            </c:ext>
          </c:extLst>
        </c:ser>
        <c:ser>
          <c:idx val="4"/>
          <c:order val="5"/>
          <c:tx>
            <c:strRef>
              <c:f>pill!$BG$1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pill!$BG$3:$BG$8</c:f>
              <c:numCache>
                <c:formatCode>0.0</c:formatCode>
                <c:ptCount val="6"/>
                <c:pt idx="0">
                  <c:v>276.22620000000001</c:v>
                </c:pt>
                <c:pt idx="1">
                  <c:v>275.37620000000004</c:v>
                </c:pt>
                <c:pt idx="2">
                  <c:v>274.52620000000002</c:v>
                </c:pt>
                <c:pt idx="3">
                  <c:v>271.78093800000005</c:v>
                </c:pt>
                <c:pt idx="4">
                  <c:v>270.93943800000005</c:v>
                </c:pt>
                <c:pt idx="5">
                  <c:v>268.20267600000005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0-40AB-A460-BB02B63C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phtm!$T$1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phtm!$T$3:$T$8</c:f>
              <c:numCache>
                <c:formatCode>0.0</c:formatCode>
                <c:ptCount val="6"/>
                <c:pt idx="0">
                  <c:v>264.375</c:v>
                </c:pt>
                <c:pt idx="1">
                  <c:v>264.375</c:v>
                </c:pt>
                <c:pt idx="2">
                  <c:v>264.375</c:v>
                </c:pt>
                <c:pt idx="3">
                  <c:v>259.875</c:v>
                </c:pt>
                <c:pt idx="4">
                  <c:v>259.875</c:v>
                </c:pt>
                <c:pt idx="5">
                  <c:v>259.875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2B6-A3EF-01B80EADCA86}"/>
            </c:ext>
          </c:extLst>
        </c:ser>
        <c:ser>
          <c:idx val="1"/>
          <c:order val="1"/>
          <c:tx>
            <c:strRef>
              <c:f>phtm!$AB$1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phtm!$AB$3:$AB$8</c:f>
              <c:numCache>
                <c:formatCode>0.0</c:formatCode>
                <c:ptCount val="6"/>
                <c:pt idx="0">
                  <c:v>221.20000000000002</c:v>
                </c:pt>
                <c:pt idx="1">
                  <c:v>218.4</c:v>
                </c:pt>
                <c:pt idx="2">
                  <c:v>215.60000000000002</c:v>
                </c:pt>
                <c:pt idx="3">
                  <c:v>214.67600000000004</c:v>
                </c:pt>
                <c:pt idx="4">
                  <c:v>211.88800000000003</c:v>
                </c:pt>
                <c:pt idx="5">
                  <c:v>209.10000000000002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0-42B6-A3EF-01B80EADCA86}"/>
            </c:ext>
          </c:extLst>
        </c:ser>
        <c:ser>
          <c:idx val="2"/>
          <c:order val="2"/>
          <c:tx>
            <c:strRef>
              <c:f>phtm!$AI$1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phtm!$AI$3:$AI$8</c:f>
              <c:numCache>
                <c:formatCode>0.0</c:formatCode>
                <c:ptCount val="6"/>
                <c:pt idx="0">
                  <c:v>167.04000000000002</c:v>
                </c:pt>
                <c:pt idx="1">
                  <c:v>161.28000000000003</c:v>
                </c:pt>
                <c:pt idx="2">
                  <c:v>155.52000000000001</c:v>
                </c:pt>
                <c:pt idx="3">
                  <c:v>155.52000000000001</c:v>
                </c:pt>
                <c:pt idx="4">
                  <c:v>149.76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0-42B6-A3EF-01B80EADCA86}"/>
            </c:ext>
          </c:extLst>
        </c:ser>
        <c:ser>
          <c:idx val="5"/>
          <c:order val="3"/>
          <c:tx>
            <c:strRef>
              <c:f>phtm!$AS$1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phtm!$AS$3:$AS$8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0-42B6-A3EF-01B80EADCA86}"/>
            </c:ext>
          </c:extLst>
        </c:ser>
        <c:ser>
          <c:idx val="3"/>
          <c:order val="4"/>
          <c:tx>
            <c:strRef>
              <c:f>phtm!$AZ$1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phtm!$AZ$3:$AZ$8</c:f>
              <c:numCache>
                <c:formatCode>0.0</c:formatCode>
                <c:ptCount val="6"/>
                <c:pt idx="0">
                  <c:v>177.99422529316703</c:v>
                </c:pt>
                <c:pt idx="1">
                  <c:v>171.85649338650612</c:v>
                </c:pt>
                <c:pt idx="2">
                  <c:v>165.71876147984517</c:v>
                </c:pt>
                <c:pt idx="3">
                  <c:v>164.66576147984517</c:v>
                </c:pt>
                <c:pt idx="4">
                  <c:v>158.56702957318421</c:v>
                </c:pt>
                <c:pt idx="5">
                  <c:v>152.46829766652328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0-42B6-A3EF-01B80EADCA86}"/>
            </c:ext>
          </c:extLst>
        </c:ser>
        <c:ser>
          <c:idx val="4"/>
          <c:order val="5"/>
          <c:tx>
            <c:strRef>
              <c:f>phtm!$BG$1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phtm!$BG$3:$BG$8</c:f>
              <c:numCache>
                <c:formatCode>0.0</c:formatCode>
                <c:ptCount val="6"/>
                <c:pt idx="0">
                  <c:v>235.00619800000001</c:v>
                </c:pt>
                <c:pt idx="1">
                  <c:v>232.03143600000004</c:v>
                </c:pt>
                <c:pt idx="2">
                  <c:v>229.05667400000002</c:v>
                </c:pt>
                <c:pt idx="3">
                  <c:v>228.07492400000004</c:v>
                </c:pt>
                <c:pt idx="4">
                  <c:v>225.11291200000002</c:v>
                </c:pt>
                <c:pt idx="5">
                  <c:v>222.15090000000004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0-42B6-A3EF-01B80EAD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blze!$T$1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blze!$T$3:$T$7</c:f>
              <c:numCache>
                <c:formatCode>0.0</c:formatCode>
                <c:ptCount val="5"/>
                <c:pt idx="0">
                  <c:v>189.375</c:v>
                </c:pt>
                <c:pt idx="1">
                  <c:v>184.875</c:v>
                </c:pt>
                <c:pt idx="2">
                  <c:v>180.375</c:v>
                </c:pt>
                <c:pt idx="3">
                  <c:v>174.375</c:v>
                </c:pt>
                <c:pt idx="4">
                  <c:v>166.875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687-BBC5-EF7A3371F792}"/>
            </c:ext>
          </c:extLst>
        </c:ser>
        <c:ser>
          <c:idx val="1"/>
          <c:order val="1"/>
          <c:tx>
            <c:strRef>
              <c:f>blze!$AB$1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blze!$AB$3:$AB$7</c:f>
              <c:numCache>
                <c:formatCode>0.0</c:formatCode>
                <c:ptCount val="5"/>
                <c:pt idx="0">
                  <c:v>260</c:v>
                </c:pt>
                <c:pt idx="1">
                  <c:v>258.8</c:v>
                </c:pt>
                <c:pt idx="2">
                  <c:v>257.60000000000002</c:v>
                </c:pt>
                <c:pt idx="3">
                  <c:v>256</c:v>
                </c:pt>
                <c:pt idx="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687-BBC5-EF7A3371F792}"/>
            </c:ext>
          </c:extLst>
        </c:ser>
        <c:ser>
          <c:idx val="2"/>
          <c:order val="2"/>
          <c:tx>
            <c:strRef>
              <c:f>blze!$AI$1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blze!$AI$3:$AI$7</c:f>
              <c:numCache>
                <c:formatCode>0.0</c:formatCode>
                <c:ptCount val="5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3-4687-BBC5-EF7A3371F792}"/>
            </c:ext>
          </c:extLst>
        </c:ser>
        <c:ser>
          <c:idx val="5"/>
          <c:order val="3"/>
          <c:tx>
            <c:strRef>
              <c:f>blze!$AS$1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blze!$AS$3:$AS$7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3-4687-BBC5-EF7A3371F792}"/>
            </c:ext>
          </c:extLst>
        </c:ser>
        <c:ser>
          <c:idx val="3"/>
          <c:order val="4"/>
          <c:tx>
            <c:strRef>
              <c:f>blze!$AZ$1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blze!$AZ$3:$AZ$7</c:f>
              <c:numCache>
                <c:formatCode>0.0</c:formatCode>
                <c:ptCount val="5"/>
                <c:pt idx="0">
                  <c:v>274.38659533304656</c:v>
                </c:pt>
                <c:pt idx="1">
                  <c:v>272.43659533304657</c:v>
                </c:pt>
                <c:pt idx="2">
                  <c:v>270.48659533304658</c:v>
                </c:pt>
                <c:pt idx="3">
                  <c:v>267.88659533304656</c:v>
                </c:pt>
                <c:pt idx="4">
                  <c:v>264.63659533304656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3-4687-BBC5-EF7A3371F792}"/>
            </c:ext>
          </c:extLst>
        </c:ser>
        <c:ser>
          <c:idx val="4"/>
          <c:order val="5"/>
          <c:tx>
            <c:strRef>
              <c:f>blze!$BG$1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blze!$BG$3:$BG$7</c:f>
              <c:numCache>
                <c:formatCode>0.0</c:formatCode>
                <c:ptCount val="5"/>
                <c:pt idx="0">
                  <c:v>276.22620000000001</c:v>
                </c:pt>
                <c:pt idx="1">
                  <c:v>274.95120000000003</c:v>
                </c:pt>
                <c:pt idx="2">
                  <c:v>273.67620000000005</c:v>
                </c:pt>
                <c:pt idx="3">
                  <c:v>271.97620000000001</c:v>
                </c:pt>
                <c:pt idx="4">
                  <c:v>269.85120000000001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3-4687-BBC5-EF7A3371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ghst!$T$1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ghst!$T$3:$T$7</c:f>
              <c:numCache>
                <c:formatCode>0.0</c:formatCode>
                <c:ptCount val="5"/>
                <c:pt idx="0">
                  <c:v>264.375</c:v>
                </c:pt>
                <c:pt idx="1">
                  <c:v>264.375</c:v>
                </c:pt>
                <c:pt idx="2">
                  <c:v>264.375</c:v>
                </c:pt>
                <c:pt idx="3">
                  <c:v>264.375</c:v>
                </c:pt>
                <c:pt idx="4">
                  <c:v>264.375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6FC-A383-63828750993D}"/>
            </c:ext>
          </c:extLst>
        </c:ser>
        <c:ser>
          <c:idx val="1"/>
          <c:order val="1"/>
          <c:tx>
            <c:strRef>
              <c:f>ghst!$AB$1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ghst!$AB$3:$AB$7</c:f>
              <c:numCache>
                <c:formatCode>0.0</c:formatCode>
                <c:ptCount val="5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3-46FC-A383-63828750993D}"/>
            </c:ext>
          </c:extLst>
        </c:ser>
        <c:ser>
          <c:idx val="2"/>
          <c:order val="2"/>
          <c:tx>
            <c:strRef>
              <c:f>ghst!$AI$1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ghst!$AI$3:$AI$7</c:f>
              <c:numCache>
                <c:formatCode>0.0</c:formatCode>
                <c:ptCount val="5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3-46FC-A383-63828750993D}"/>
            </c:ext>
          </c:extLst>
        </c:ser>
        <c:ser>
          <c:idx val="5"/>
          <c:order val="3"/>
          <c:tx>
            <c:strRef>
              <c:f>ghst!$AS$1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ghst!$AS$3:$AS$7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3-46FC-A383-63828750993D}"/>
            </c:ext>
          </c:extLst>
        </c:ser>
        <c:ser>
          <c:idx val="3"/>
          <c:order val="4"/>
          <c:tx>
            <c:strRef>
              <c:f>ghst!$AZ$1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ghst!$AZ$3:$AZ$7</c:f>
              <c:numCache>
                <c:formatCode>0.0</c:formatCode>
                <c:ptCount val="5"/>
                <c:pt idx="0">
                  <c:v>306.88659533304656</c:v>
                </c:pt>
                <c:pt idx="1">
                  <c:v>306.88659533304656</c:v>
                </c:pt>
                <c:pt idx="2">
                  <c:v>306.88659533304656</c:v>
                </c:pt>
                <c:pt idx="3">
                  <c:v>306.88659533304656</c:v>
                </c:pt>
                <c:pt idx="4">
                  <c:v>306.88659533304656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3-46FC-A383-63828750993D}"/>
            </c:ext>
          </c:extLst>
        </c:ser>
        <c:ser>
          <c:idx val="4"/>
          <c:order val="5"/>
          <c:tx>
            <c:strRef>
              <c:f>ghst!$BG$1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ghst!$BG$3:$BG$7</c:f>
              <c:numCache>
                <c:formatCode>0.0</c:formatCode>
                <c:ptCount val="5"/>
                <c:pt idx="0">
                  <c:v>297.47620000000001</c:v>
                </c:pt>
                <c:pt idx="1">
                  <c:v>297.47620000000001</c:v>
                </c:pt>
                <c:pt idx="2">
                  <c:v>297.47620000000001</c:v>
                </c:pt>
                <c:pt idx="3">
                  <c:v>297.47620000000001</c:v>
                </c:pt>
                <c:pt idx="4">
                  <c:v>297.47620000000001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3-46FC-A383-63828750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crpr!$T$1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crpr!$T$3:$T$8</c:f>
              <c:numCache>
                <c:formatCode>0.0</c:formatCode>
                <c:ptCount val="6"/>
                <c:pt idx="0">
                  <c:v>219.375</c:v>
                </c:pt>
                <c:pt idx="1">
                  <c:v>219.375</c:v>
                </c:pt>
                <c:pt idx="2">
                  <c:v>216.375</c:v>
                </c:pt>
                <c:pt idx="3">
                  <c:v>216.375</c:v>
                </c:pt>
                <c:pt idx="4">
                  <c:v>211.875</c:v>
                </c:pt>
                <c:pt idx="5">
                  <c:v>211.875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498-960E-458C751B3918}"/>
            </c:ext>
          </c:extLst>
        </c:ser>
        <c:ser>
          <c:idx val="1"/>
          <c:order val="1"/>
          <c:tx>
            <c:strRef>
              <c:f>crpr!$AB$1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crpr!$AB$3:$AB$8</c:f>
              <c:numCache>
                <c:formatCode>0.0</c:formatCode>
                <c:ptCount val="6"/>
                <c:pt idx="0">
                  <c:v>207.70000000000002</c:v>
                </c:pt>
                <c:pt idx="1">
                  <c:v>205.01999999999998</c:v>
                </c:pt>
                <c:pt idx="2">
                  <c:v>204.40800000000002</c:v>
                </c:pt>
                <c:pt idx="3">
                  <c:v>200.4</c:v>
                </c:pt>
                <c:pt idx="4">
                  <c:v>199.5</c:v>
                </c:pt>
                <c:pt idx="5">
                  <c:v>194.18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F-4498-960E-458C751B3918}"/>
            </c:ext>
          </c:extLst>
        </c:ser>
        <c:ser>
          <c:idx val="2"/>
          <c:order val="2"/>
          <c:tx>
            <c:strRef>
              <c:f>crpr!$AI$1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crpr!$AI$3:$AI$8</c:f>
              <c:numCache>
                <c:formatCode>0.0</c:formatCode>
                <c:ptCount val="6"/>
                <c:pt idx="0">
                  <c:v>158.4</c:v>
                </c:pt>
                <c:pt idx="1">
                  <c:v>152.64000000000001</c:v>
                </c:pt>
                <c:pt idx="2">
                  <c:v>152.64000000000001</c:v>
                </c:pt>
                <c:pt idx="3">
                  <c:v>144</c:v>
                </c:pt>
                <c:pt idx="4">
                  <c:v>144</c:v>
                </c:pt>
                <c:pt idx="5">
                  <c:v>132.47999999999999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F-4498-960E-458C751B3918}"/>
            </c:ext>
          </c:extLst>
        </c:ser>
        <c:ser>
          <c:idx val="5"/>
          <c:order val="3"/>
          <c:tx>
            <c:strRef>
              <c:f>crpr!$AS$1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crpr!$AS$3:$AS$8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F-4498-960E-458C751B3918}"/>
            </c:ext>
          </c:extLst>
        </c:ser>
        <c:ser>
          <c:idx val="3"/>
          <c:order val="4"/>
          <c:tx>
            <c:strRef>
              <c:f>crpr!$AZ$1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crpr!$AZ$3:$AZ$8</c:f>
              <c:numCache>
                <c:formatCode>0.0</c:formatCode>
                <c:ptCount val="6"/>
                <c:pt idx="0">
                  <c:v>158.06262743317563</c:v>
                </c:pt>
                <c:pt idx="1">
                  <c:v>152.3148955265147</c:v>
                </c:pt>
                <c:pt idx="2">
                  <c:v>151.62589552651471</c:v>
                </c:pt>
                <c:pt idx="3">
                  <c:v>143.0432976665233</c:v>
                </c:pt>
                <c:pt idx="4">
                  <c:v>142.06829766652328</c:v>
                </c:pt>
                <c:pt idx="5">
                  <c:v>130.70283385320141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F-4498-960E-458C751B3918}"/>
            </c:ext>
          </c:extLst>
        </c:ser>
        <c:ser>
          <c:idx val="4"/>
          <c:order val="5"/>
          <c:tx>
            <c:strRef>
              <c:f>crpr!$BG$1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crpr!$BG$3:$BG$8</c:f>
              <c:numCache>
                <c:formatCode>0.0</c:formatCode>
                <c:ptCount val="6"/>
                <c:pt idx="0">
                  <c:v>220.66280500000002</c:v>
                </c:pt>
                <c:pt idx="1">
                  <c:v>217.81554300000005</c:v>
                </c:pt>
                <c:pt idx="2">
                  <c:v>217.16529300000002</c:v>
                </c:pt>
                <c:pt idx="3">
                  <c:v>212.90715000000003</c:v>
                </c:pt>
                <c:pt idx="4">
                  <c:v>211.95090000000002</c:v>
                </c:pt>
                <c:pt idx="5">
                  <c:v>206.29887600000001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F-4498-960E-458C751B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bzmb!$T$1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bzmb!$T$3:$T$9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7-494E-B533-3D0C56759898}"/>
            </c:ext>
          </c:extLst>
        </c:ser>
        <c:ser>
          <c:idx val="1"/>
          <c:order val="1"/>
          <c:tx>
            <c:strRef>
              <c:f>bzmb!$AB$1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bzmb!$AB$3:$AB$9</c:f>
              <c:numCache>
                <c:formatCode>0.0</c:formatCode>
                <c:ptCount val="7"/>
                <c:pt idx="0">
                  <c:v>245</c:v>
                </c:pt>
                <c:pt idx="1">
                  <c:v>244.65</c:v>
                </c:pt>
                <c:pt idx="2">
                  <c:v>241.85400000000001</c:v>
                </c:pt>
                <c:pt idx="3">
                  <c:v>241.50800000000001</c:v>
                </c:pt>
                <c:pt idx="4">
                  <c:v>237.32</c:v>
                </c:pt>
                <c:pt idx="5">
                  <c:v>234.19200000000001</c:v>
                </c:pt>
                <c:pt idx="6">
                  <c:v>229.67999999999998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7-494E-B533-3D0C56759898}"/>
            </c:ext>
          </c:extLst>
        </c:ser>
        <c:ser>
          <c:idx val="2"/>
          <c:order val="2"/>
          <c:tx>
            <c:strRef>
              <c:f>bzmb!$AI$1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bzmb!$AI$3:$AI$9</c:f>
              <c:numCache>
                <c:formatCode>0.0</c:formatCode>
                <c:ptCount val="7"/>
                <c:pt idx="0">
                  <c:v>216</c:v>
                </c:pt>
                <c:pt idx="1">
                  <c:v>216</c:v>
                </c:pt>
                <c:pt idx="2">
                  <c:v>210.24</c:v>
                </c:pt>
                <c:pt idx="3">
                  <c:v>210.24</c:v>
                </c:pt>
                <c:pt idx="4">
                  <c:v>201.6</c:v>
                </c:pt>
                <c:pt idx="5">
                  <c:v>195.83999999999997</c:v>
                </c:pt>
                <c:pt idx="6">
                  <c:v>187.20000000000002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7-494E-B533-3D0C56759898}"/>
            </c:ext>
          </c:extLst>
        </c:ser>
        <c:ser>
          <c:idx val="5"/>
          <c:order val="3"/>
          <c:tx>
            <c:strRef>
              <c:f>bzmb!$AS$1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bzmb!$AS$3:$AS$9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7-494E-B533-3D0C56759898}"/>
            </c:ext>
          </c:extLst>
        </c:ser>
        <c:ser>
          <c:idx val="3"/>
          <c:order val="4"/>
          <c:tx>
            <c:strRef>
              <c:f>bzmb!$AZ$1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bzmb!$AZ$3:$AZ$9</c:f>
              <c:numCache>
                <c:formatCode>0.0</c:formatCode>
                <c:ptCount val="7"/>
                <c:pt idx="0">
                  <c:v>230.16494649978495</c:v>
                </c:pt>
                <c:pt idx="1">
                  <c:v>229.67744649978493</c:v>
                </c:pt>
                <c:pt idx="2">
                  <c:v>223.55271459312402</c:v>
                </c:pt>
                <c:pt idx="3">
                  <c:v>223.07821459312399</c:v>
                </c:pt>
                <c:pt idx="4">
                  <c:v>213.9106167331326</c:v>
                </c:pt>
                <c:pt idx="5">
                  <c:v>207.35688482647166</c:v>
                </c:pt>
                <c:pt idx="6">
                  <c:v>197.7862869664803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7-494E-B533-3D0C56759898}"/>
            </c:ext>
          </c:extLst>
        </c:ser>
        <c:ser>
          <c:idx val="4"/>
          <c:order val="5"/>
          <c:tx>
            <c:strRef>
              <c:f>bzmb!$BG$1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bzmb!$BG$3:$BG$9</c:f>
              <c:numCache>
                <c:formatCode>0.0</c:formatCode>
                <c:ptCount val="7"/>
                <c:pt idx="0">
                  <c:v>260.291675</c:v>
                </c:pt>
                <c:pt idx="1">
                  <c:v>259.91980000000001</c:v>
                </c:pt>
                <c:pt idx="2">
                  <c:v>256.94928800000002</c:v>
                </c:pt>
                <c:pt idx="3">
                  <c:v>256.58166300000005</c:v>
                </c:pt>
                <c:pt idx="4">
                  <c:v>252.13227000000003</c:v>
                </c:pt>
                <c:pt idx="5">
                  <c:v>248.80900800000003</c:v>
                </c:pt>
                <c:pt idx="6">
                  <c:v>244.015365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7-494E-B533-3D0C5675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wtch!$T$1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wtch!$T$3:$T$7</c:f>
              <c:numCache>
                <c:formatCode>0.0</c:formatCode>
                <c:ptCount val="5"/>
                <c:pt idx="0">
                  <c:v>264.375</c:v>
                </c:pt>
                <c:pt idx="1">
                  <c:v>264.375</c:v>
                </c:pt>
                <c:pt idx="2">
                  <c:v>261.375</c:v>
                </c:pt>
                <c:pt idx="3">
                  <c:v>261.375</c:v>
                </c:pt>
                <c:pt idx="4">
                  <c:v>261.375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4E40-8A6F-9AE458D52449}"/>
            </c:ext>
          </c:extLst>
        </c:ser>
        <c:ser>
          <c:idx val="1"/>
          <c:order val="1"/>
          <c:tx>
            <c:strRef>
              <c:f>wtch!$AB$1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wtch!$AB$3:$AB$7</c:f>
              <c:numCache>
                <c:formatCode>0.0</c:formatCode>
                <c:ptCount val="5"/>
                <c:pt idx="0">
                  <c:v>280</c:v>
                </c:pt>
                <c:pt idx="1">
                  <c:v>278.60000000000002</c:v>
                </c:pt>
                <c:pt idx="2">
                  <c:v>277.80400000000003</c:v>
                </c:pt>
                <c:pt idx="3">
                  <c:v>276.40800000000002</c:v>
                </c:pt>
                <c:pt idx="4">
                  <c:v>273.61599999999999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E40-8A6F-9AE458D52449}"/>
            </c:ext>
          </c:extLst>
        </c:ser>
        <c:ser>
          <c:idx val="2"/>
          <c:order val="2"/>
          <c:tx>
            <c:strRef>
              <c:f>wtch!$AI$1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wtch!$AI$3:$AI$7</c:f>
              <c:numCache>
                <c:formatCode>0.0</c:formatCode>
                <c:ptCount val="5"/>
                <c:pt idx="0">
                  <c:v>288</c:v>
                </c:pt>
                <c:pt idx="1">
                  <c:v>285.12</c:v>
                </c:pt>
                <c:pt idx="2">
                  <c:v>285.12</c:v>
                </c:pt>
                <c:pt idx="3">
                  <c:v>282.24</c:v>
                </c:pt>
                <c:pt idx="4">
                  <c:v>276.48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F-4E40-8A6F-9AE458D52449}"/>
            </c:ext>
          </c:extLst>
        </c:ser>
        <c:ser>
          <c:idx val="5"/>
          <c:order val="3"/>
          <c:tx>
            <c:strRef>
              <c:f>wtch!$AS$1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wtch!$AS$3:$AS$7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F-4E40-8A6F-9AE458D52449}"/>
            </c:ext>
          </c:extLst>
        </c:ser>
        <c:ser>
          <c:idx val="3"/>
          <c:order val="4"/>
          <c:tx>
            <c:strRef>
              <c:f>wtch!$AZ$1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wtch!$AZ$3:$AZ$7</c:f>
              <c:numCache>
                <c:formatCode>0.0</c:formatCode>
                <c:ptCount val="5"/>
                <c:pt idx="0">
                  <c:v>306.88659533304656</c:v>
                </c:pt>
                <c:pt idx="1">
                  <c:v>303.81772937971613</c:v>
                </c:pt>
                <c:pt idx="2">
                  <c:v>302.53072937971615</c:v>
                </c:pt>
                <c:pt idx="3">
                  <c:v>299.47486342638564</c:v>
                </c:pt>
                <c:pt idx="4">
                  <c:v>293.36313151972467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F-4E40-8A6F-9AE458D52449}"/>
            </c:ext>
          </c:extLst>
        </c:ser>
        <c:ser>
          <c:idx val="4"/>
          <c:order val="5"/>
          <c:tx>
            <c:strRef>
              <c:f>wtch!$BG$1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wtch!$BG$3:$BG$7</c:f>
              <c:numCache>
                <c:formatCode>0.0</c:formatCode>
                <c:ptCount val="5"/>
                <c:pt idx="0">
                  <c:v>297.47620000000001</c:v>
                </c:pt>
                <c:pt idx="1">
                  <c:v>295.98881900000003</c:v>
                </c:pt>
                <c:pt idx="2">
                  <c:v>295.14306900000003</c:v>
                </c:pt>
                <c:pt idx="3">
                  <c:v>293.65993800000007</c:v>
                </c:pt>
                <c:pt idx="4">
                  <c:v>290.69367600000004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F-4E40-8A6F-9AE458D5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ccpr!$T$1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ccpr!$T$3:$T$6</c:f>
              <c:numCache>
                <c:formatCode>0.0</c:formatCode>
                <c:ptCount val="4"/>
                <c:pt idx="0">
                  <c:v>196.875</c:v>
                </c:pt>
                <c:pt idx="1">
                  <c:v>193.875</c:v>
                </c:pt>
                <c:pt idx="2">
                  <c:v>189.375</c:v>
                </c:pt>
                <c:pt idx="3">
                  <c:v>184.875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1-467C-8B8B-26B7B72677AE}"/>
            </c:ext>
          </c:extLst>
        </c:ser>
        <c:ser>
          <c:idx val="1"/>
          <c:order val="1"/>
          <c:tx>
            <c:strRef>
              <c:f>ccpr!$AB$1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ccpr!$AB$3:$AB$6</c:f>
              <c:numCache>
                <c:formatCode>0.0</c:formatCode>
                <c:ptCount val="4"/>
                <c:pt idx="0">
                  <c:v>255.45000000000002</c:v>
                </c:pt>
                <c:pt idx="1">
                  <c:v>254.67</c:v>
                </c:pt>
                <c:pt idx="2">
                  <c:v>250.9</c:v>
                </c:pt>
                <c:pt idx="3">
                  <c:v>248.44800000000001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1-467C-8B8B-26B7B72677AE}"/>
            </c:ext>
          </c:extLst>
        </c:ser>
        <c:ser>
          <c:idx val="2"/>
          <c:order val="2"/>
          <c:tx>
            <c:strRef>
              <c:f>ccpr!$AI$1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ccpr!$AI$3:$AI$6</c:f>
              <c:numCache>
                <c:formatCode>0.0</c:formatCode>
                <c:ptCount val="4"/>
                <c:pt idx="0">
                  <c:v>273.59999999999997</c:v>
                </c:pt>
                <c:pt idx="1">
                  <c:v>273.59999999999997</c:v>
                </c:pt>
                <c:pt idx="2">
                  <c:v>267.83999999999997</c:v>
                </c:pt>
                <c:pt idx="3">
                  <c:v>264.96000000000004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1-467C-8B8B-26B7B72677AE}"/>
            </c:ext>
          </c:extLst>
        </c:ser>
        <c:ser>
          <c:idx val="5"/>
          <c:order val="3"/>
          <c:tx>
            <c:strRef>
              <c:f>ccpr!$AS$1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ccpr!$AS$3:$AS$6</c:f>
              <c:numCache>
                <c:formatCode>General</c:formatCode>
                <c:ptCount val="4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1-467C-8B8B-26B7B72677AE}"/>
            </c:ext>
          </c:extLst>
        </c:ser>
        <c:ser>
          <c:idx val="3"/>
          <c:order val="4"/>
          <c:tx>
            <c:strRef>
              <c:f>ccpr!$AZ$1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ccpr!$AZ$3:$AZ$6</c:f>
              <c:numCache>
                <c:formatCode>0.0</c:formatCode>
                <c:ptCount val="4"/>
                <c:pt idx="0">
                  <c:v>263.75476556639421</c:v>
                </c:pt>
                <c:pt idx="1">
                  <c:v>262.51976556639426</c:v>
                </c:pt>
                <c:pt idx="2">
                  <c:v>255.17953365973329</c:v>
                </c:pt>
                <c:pt idx="3">
                  <c:v>250.64166770640287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1-467C-8B8B-26B7B72677AE}"/>
            </c:ext>
          </c:extLst>
        </c:ser>
        <c:ser>
          <c:idx val="4"/>
          <c:order val="5"/>
          <c:tx>
            <c:strRef>
              <c:f>ccpr!$BG$1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ccpr!$BG$3:$BG$6</c:f>
              <c:numCache>
                <c:formatCode>0.0</c:formatCode>
                <c:ptCount val="4"/>
                <c:pt idx="0">
                  <c:v>271.39242000000002</c:v>
                </c:pt>
                <c:pt idx="1">
                  <c:v>270.56367</c:v>
                </c:pt>
                <c:pt idx="2">
                  <c:v>266.55828300000002</c:v>
                </c:pt>
                <c:pt idx="3">
                  <c:v>263.95315199999999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1-467C-8B8B-26B7B726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husk!$T$1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husk!$T$3:$T$9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D-404E-95C9-68BDCC17DF73}"/>
            </c:ext>
          </c:extLst>
        </c:ser>
        <c:ser>
          <c:idx val="1"/>
          <c:order val="1"/>
          <c:tx>
            <c:strRef>
              <c:f>husk!$AB$1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husk!$AB$3:$AB$9</c:f>
              <c:numCache>
                <c:formatCode>0.0</c:formatCode>
                <c:ptCount val="7"/>
                <c:pt idx="0">
                  <c:v>238</c:v>
                </c:pt>
                <c:pt idx="1">
                  <c:v>237.66</c:v>
                </c:pt>
                <c:pt idx="2">
                  <c:v>234.864</c:v>
                </c:pt>
                <c:pt idx="3">
                  <c:v>234.52799999999999</c:v>
                </c:pt>
                <c:pt idx="4">
                  <c:v>230.34000000000003</c:v>
                </c:pt>
                <c:pt idx="5">
                  <c:v>227.22199999999998</c:v>
                </c:pt>
                <c:pt idx="6">
                  <c:v>222.72000000000003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D-404E-95C9-68BDCC17DF73}"/>
            </c:ext>
          </c:extLst>
        </c:ser>
        <c:ser>
          <c:idx val="2"/>
          <c:order val="2"/>
          <c:tx>
            <c:strRef>
              <c:f>husk!$AI$1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husk!$AI$3:$AI$9</c:f>
              <c:numCache>
                <c:formatCode>0.0</c:formatCode>
                <c:ptCount val="7"/>
                <c:pt idx="0">
                  <c:v>201.6</c:v>
                </c:pt>
                <c:pt idx="1">
                  <c:v>201.6</c:v>
                </c:pt>
                <c:pt idx="2">
                  <c:v>195.83999999999997</c:v>
                </c:pt>
                <c:pt idx="3">
                  <c:v>195.83999999999997</c:v>
                </c:pt>
                <c:pt idx="4">
                  <c:v>187.20000000000002</c:v>
                </c:pt>
                <c:pt idx="5">
                  <c:v>181.44</c:v>
                </c:pt>
                <c:pt idx="6">
                  <c:v>172.79999999999998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D-404E-95C9-68BDCC17DF73}"/>
            </c:ext>
          </c:extLst>
        </c:ser>
        <c:ser>
          <c:idx val="5"/>
          <c:order val="3"/>
          <c:tx>
            <c:strRef>
              <c:f>husk!$AS$1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husk!$AS$3:$AS$9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D-404E-95C9-68BDCC17DF73}"/>
            </c:ext>
          </c:extLst>
        </c:ser>
        <c:ser>
          <c:idx val="3"/>
          <c:order val="4"/>
          <c:tx>
            <c:strRef>
              <c:f>husk!$AZ$1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husk!$AZ$3:$AZ$9</c:f>
              <c:numCache>
                <c:formatCode>0.0</c:formatCode>
                <c:ptCount val="7"/>
                <c:pt idx="0">
                  <c:v>214.8206167331326</c:v>
                </c:pt>
                <c:pt idx="1">
                  <c:v>214.36561673313258</c:v>
                </c:pt>
                <c:pt idx="2">
                  <c:v>208.24088482647167</c:v>
                </c:pt>
                <c:pt idx="3">
                  <c:v>207.79888482647166</c:v>
                </c:pt>
                <c:pt idx="4">
                  <c:v>198.6312869664803</c:v>
                </c:pt>
                <c:pt idx="5">
                  <c:v>192.11005505981936</c:v>
                </c:pt>
                <c:pt idx="6">
                  <c:v>182.57195719982792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D-404E-95C9-68BDCC17DF73}"/>
            </c:ext>
          </c:extLst>
        </c:ser>
        <c:ser>
          <c:idx val="4"/>
          <c:order val="5"/>
          <c:tx>
            <c:strRef>
              <c:f>husk!$BG$1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husk!$BG$3:$BG$9</c:f>
              <c:numCache>
                <c:formatCode>0.0</c:formatCode>
                <c:ptCount val="7"/>
                <c:pt idx="0">
                  <c:v>252.85477</c:v>
                </c:pt>
                <c:pt idx="1">
                  <c:v>252.49352000000005</c:v>
                </c:pt>
                <c:pt idx="2">
                  <c:v>249.523008</c:v>
                </c:pt>
                <c:pt idx="3">
                  <c:v>249.16600800000001</c:v>
                </c:pt>
                <c:pt idx="4">
                  <c:v>244.71661499999999</c:v>
                </c:pt>
                <c:pt idx="5">
                  <c:v>241.403978</c:v>
                </c:pt>
                <c:pt idx="6">
                  <c:v>236.62096000000003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D-404E-95C9-68BDCC17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bhsk!$T$1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bhsk!$T$3:$T$9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E01-9FB8-C55D85C5DFC9}"/>
            </c:ext>
          </c:extLst>
        </c:ser>
        <c:ser>
          <c:idx val="1"/>
          <c:order val="1"/>
          <c:tx>
            <c:strRef>
              <c:f>bhsk!$AB$1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bhsk!$AB$3:$AB$9</c:f>
              <c:numCache>
                <c:formatCode>0.0</c:formatCode>
                <c:ptCount val="7"/>
                <c:pt idx="0">
                  <c:v>238</c:v>
                </c:pt>
                <c:pt idx="1">
                  <c:v>237.66</c:v>
                </c:pt>
                <c:pt idx="2">
                  <c:v>234.864</c:v>
                </c:pt>
                <c:pt idx="3">
                  <c:v>234.52799999999999</c:v>
                </c:pt>
                <c:pt idx="4">
                  <c:v>230.34000000000003</c:v>
                </c:pt>
                <c:pt idx="5">
                  <c:v>227.22199999999998</c:v>
                </c:pt>
                <c:pt idx="6">
                  <c:v>222.72000000000003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E01-9FB8-C55D85C5DFC9}"/>
            </c:ext>
          </c:extLst>
        </c:ser>
        <c:ser>
          <c:idx val="2"/>
          <c:order val="2"/>
          <c:tx>
            <c:strRef>
              <c:f>bhsk!$AI$1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bhsk!$AI$3:$AI$9</c:f>
              <c:numCache>
                <c:formatCode>0.0</c:formatCode>
                <c:ptCount val="7"/>
                <c:pt idx="0">
                  <c:v>201.6</c:v>
                </c:pt>
                <c:pt idx="1">
                  <c:v>201.6</c:v>
                </c:pt>
                <c:pt idx="2">
                  <c:v>195.83999999999997</c:v>
                </c:pt>
                <c:pt idx="3">
                  <c:v>195.83999999999997</c:v>
                </c:pt>
                <c:pt idx="4">
                  <c:v>187.20000000000002</c:v>
                </c:pt>
                <c:pt idx="5">
                  <c:v>181.44</c:v>
                </c:pt>
                <c:pt idx="6">
                  <c:v>172.79999999999998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C-4E01-9FB8-C55D85C5DFC9}"/>
            </c:ext>
          </c:extLst>
        </c:ser>
        <c:ser>
          <c:idx val="5"/>
          <c:order val="3"/>
          <c:tx>
            <c:strRef>
              <c:f>bhsk!$AS$1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bhsk!$AS$3:$AS$9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C-4E01-9FB8-C55D85C5DFC9}"/>
            </c:ext>
          </c:extLst>
        </c:ser>
        <c:ser>
          <c:idx val="3"/>
          <c:order val="4"/>
          <c:tx>
            <c:strRef>
              <c:f>bhsk!$AZ$1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bhsk!$AZ$3:$AZ$9</c:f>
              <c:numCache>
                <c:formatCode>0.0</c:formatCode>
                <c:ptCount val="7"/>
                <c:pt idx="0">
                  <c:v>214.8206167331326</c:v>
                </c:pt>
                <c:pt idx="1">
                  <c:v>214.36561673313258</c:v>
                </c:pt>
                <c:pt idx="2">
                  <c:v>208.24088482647167</c:v>
                </c:pt>
                <c:pt idx="3">
                  <c:v>207.79888482647166</c:v>
                </c:pt>
                <c:pt idx="4">
                  <c:v>198.6312869664803</c:v>
                </c:pt>
                <c:pt idx="5">
                  <c:v>192.11005505981936</c:v>
                </c:pt>
                <c:pt idx="6">
                  <c:v>182.57195719982792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C-4E01-9FB8-C55D85C5DFC9}"/>
            </c:ext>
          </c:extLst>
        </c:ser>
        <c:ser>
          <c:idx val="4"/>
          <c:order val="5"/>
          <c:tx>
            <c:strRef>
              <c:f>bhsk!$BG$1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bhsk!$BG$3:$BG$9</c:f>
              <c:numCache>
                <c:formatCode>0.0</c:formatCode>
                <c:ptCount val="7"/>
                <c:pt idx="0">
                  <c:v>252.85477</c:v>
                </c:pt>
                <c:pt idx="1">
                  <c:v>252.49352000000005</c:v>
                </c:pt>
                <c:pt idx="2">
                  <c:v>249.523008</c:v>
                </c:pt>
                <c:pt idx="3">
                  <c:v>249.16600800000001</c:v>
                </c:pt>
                <c:pt idx="4">
                  <c:v>244.71661499999999</c:v>
                </c:pt>
                <c:pt idx="5">
                  <c:v>241.403978</c:v>
                </c:pt>
                <c:pt idx="6">
                  <c:v>236.62096000000003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C-4E01-9FB8-C55D85C5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wskl!$T$1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wskl!$T$3:$T$8</c:f>
              <c:numCache>
                <c:formatCode>0.0</c:formatCode>
                <c:ptCount val="6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00D-B572-B27C21B786C9}"/>
            </c:ext>
          </c:extLst>
        </c:ser>
        <c:ser>
          <c:idx val="1"/>
          <c:order val="1"/>
          <c:tx>
            <c:strRef>
              <c:f>wskl!$AB$1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wskl!$AB$3:$AB$8</c:f>
              <c:numCache>
                <c:formatCode>0.0</c:formatCode>
                <c:ptCount val="6"/>
                <c:pt idx="0">
                  <c:v>253.45000000000002</c:v>
                </c:pt>
                <c:pt idx="1">
                  <c:v>253.08000000000004</c:v>
                </c:pt>
                <c:pt idx="2">
                  <c:v>248.97600000000003</c:v>
                </c:pt>
                <c:pt idx="3">
                  <c:v>248.24800000000002</c:v>
                </c:pt>
                <c:pt idx="4">
                  <c:v>245.52000000000004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A-400D-B572-B27C21B786C9}"/>
            </c:ext>
          </c:extLst>
        </c:ser>
        <c:ser>
          <c:idx val="2"/>
          <c:order val="2"/>
          <c:tx>
            <c:strRef>
              <c:f>wskl!$AI$1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wskl!$AI$3:$AI$8</c:f>
              <c:numCache>
                <c:formatCode>0.0</c:formatCode>
                <c:ptCount val="6"/>
                <c:pt idx="0">
                  <c:v>244.79999999999998</c:v>
                </c:pt>
                <c:pt idx="1">
                  <c:v>244.79999999999998</c:v>
                </c:pt>
                <c:pt idx="2">
                  <c:v>236.16000000000003</c:v>
                </c:pt>
                <c:pt idx="3">
                  <c:v>236.16000000000003</c:v>
                </c:pt>
                <c:pt idx="4">
                  <c:v>230.4</c:v>
                </c:pt>
                <c:pt idx="5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A-400D-B572-B27C21B786C9}"/>
            </c:ext>
          </c:extLst>
        </c:ser>
        <c:ser>
          <c:idx val="5"/>
          <c:order val="3"/>
          <c:tx>
            <c:strRef>
              <c:f>wskl!$AS$1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wskl!$AS$3:$AS$8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A-400D-B572-B27C21B786C9}"/>
            </c:ext>
          </c:extLst>
        </c:ser>
        <c:ser>
          <c:idx val="3"/>
          <c:order val="4"/>
          <c:tx>
            <c:strRef>
              <c:f>wskl!$AZ$1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wskl!$AZ$3:$AZ$8</c:f>
              <c:numCache>
                <c:formatCode>0.0</c:formatCode>
                <c:ptCount val="6"/>
                <c:pt idx="0">
                  <c:v>252.5661060330896</c:v>
                </c:pt>
                <c:pt idx="1">
                  <c:v>252.01360603308956</c:v>
                </c:pt>
                <c:pt idx="2">
                  <c:v>243.11900817309822</c:v>
                </c:pt>
                <c:pt idx="3">
                  <c:v>242.05300817309822</c:v>
                </c:pt>
                <c:pt idx="4">
                  <c:v>236.14927626643728</c:v>
                </c:pt>
                <c:pt idx="5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A-400D-B572-B27C21B786C9}"/>
            </c:ext>
          </c:extLst>
        </c:ser>
        <c:ser>
          <c:idx val="4"/>
          <c:order val="5"/>
          <c:tx>
            <c:strRef>
              <c:f>wskl!$BG$1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wskl!$BG$3:$BG$8</c:f>
              <c:numCache>
                <c:formatCode>0.0</c:formatCode>
                <c:ptCount val="6"/>
                <c:pt idx="0">
                  <c:v>269.26861000000002</c:v>
                </c:pt>
                <c:pt idx="1">
                  <c:v>268.87548500000003</c:v>
                </c:pt>
                <c:pt idx="2">
                  <c:v>264.51534200000003</c:v>
                </c:pt>
                <c:pt idx="3">
                  <c:v>263.74184200000002</c:v>
                </c:pt>
                <c:pt idx="4">
                  <c:v>260.84358000000003</c:v>
                </c:pt>
                <c:pt idx="5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A-400D-B572-B27C21B7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pgsd!$T$1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pgsd!$T$3:$T$8</c:f>
              <c:numCache>
                <c:formatCode>0.0</c:formatCode>
                <c:ptCount val="6"/>
                <c:pt idx="0">
                  <c:v>211.875</c:v>
                </c:pt>
                <c:pt idx="1">
                  <c:v>208.875</c:v>
                </c:pt>
                <c:pt idx="2">
                  <c:v>208.875</c:v>
                </c:pt>
                <c:pt idx="3">
                  <c:v>204.375</c:v>
                </c:pt>
                <c:pt idx="4">
                  <c:v>204.375</c:v>
                </c:pt>
                <c:pt idx="5">
                  <c:v>201.375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7-4191-A110-20DE9428A263}"/>
            </c:ext>
          </c:extLst>
        </c:ser>
        <c:ser>
          <c:idx val="1"/>
          <c:order val="1"/>
          <c:tx>
            <c:strRef>
              <c:f>pgsd!$AB$1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pgsd!$AB$3:$AB$8</c:f>
              <c:numCache>
                <c:formatCode>0.0</c:formatCode>
                <c:ptCount val="6"/>
                <c:pt idx="0">
                  <c:v>219.45000000000002</c:v>
                </c:pt>
                <c:pt idx="1">
                  <c:v>218.79000000000002</c:v>
                </c:pt>
                <c:pt idx="2">
                  <c:v>214.81200000000004</c:v>
                </c:pt>
                <c:pt idx="3">
                  <c:v>213.84000000000003</c:v>
                </c:pt>
                <c:pt idx="4">
                  <c:v>209.88000000000002</c:v>
                </c:pt>
                <c:pt idx="5">
                  <c:v>209.24400000000003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7-4191-A110-20DE9428A263}"/>
            </c:ext>
          </c:extLst>
        </c:ser>
        <c:ser>
          <c:idx val="2"/>
          <c:order val="2"/>
          <c:tx>
            <c:strRef>
              <c:f>pgsd!$AI$1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pgsd!$AI$3:$AI$8</c:f>
              <c:numCache>
                <c:formatCode>0.0</c:formatCode>
                <c:ptCount val="6"/>
                <c:pt idx="0">
                  <c:v>187.20000000000002</c:v>
                </c:pt>
                <c:pt idx="1">
                  <c:v>187.20000000000002</c:v>
                </c:pt>
                <c:pt idx="2">
                  <c:v>178.56</c:v>
                </c:pt>
                <c:pt idx="3">
                  <c:v>178.56</c:v>
                </c:pt>
                <c:pt idx="4">
                  <c:v>169.92000000000002</c:v>
                </c:pt>
                <c:pt idx="5">
                  <c:v>169.92000000000002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7-4191-A110-20DE9428A263}"/>
            </c:ext>
          </c:extLst>
        </c:ser>
        <c:ser>
          <c:idx val="5"/>
          <c:order val="3"/>
          <c:tx>
            <c:strRef>
              <c:f>pgsd!$AS$1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pgsd!$AS$3:$AS$8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7-4191-A110-20DE9428A263}"/>
            </c:ext>
          </c:extLst>
        </c:ser>
        <c:ser>
          <c:idx val="3"/>
          <c:order val="4"/>
          <c:tx>
            <c:strRef>
              <c:f>pgsd!$AZ$1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pgsd!$AZ$3:$AZ$8</c:f>
              <c:numCache>
                <c:formatCode>0.0</c:formatCode>
                <c:ptCount val="6"/>
                <c:pt idx="0">
                  <c:v>184.68878696648028</c:v>
                </c:pt>
                <c:pt idx="1">
                  <c:v>183.84378696648031</c:v>
                </c:pt>
                <c:pt idx="2">
                  <c:v>175.35868910648887</c:v>
                </c:pt>
                <c:pt idx="3">
                  <c:v>174.14968910648886</c:v>
                </c:pt>
                <c:pt idx="4">
                  <c:v>165.72309124649752</c:v>
                </c:pt>
                <c:pt idx="5">
                  <c:v>164.95609124649749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7-4191-A110-20DE9428A263}"/>
            </c:ext>
          </c:extLst>
        </c:ser>
        <c:ser>
          <c:idx val="4"/>
          <c:order val="5"/>
          <c:tx>
            <c:strRef>
              <c:f>pgsd!$BG$1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pgsd!$BG$3:$BG$8</c:f>
              <c:numCache>
                <c:formatCode>0.0</c:formatCode>
                <c:ptCount val="6"/>
                <c:pt idx="0">
                  <c:v>233.14598999999998</c:v>
                </c:pt>
                <c:pt idx="1">
                  <c:v>232.44474</c:v>
                </c:pt>
                <c:pt idx="2">
                  <c:v>228.21847200000005</c:v>
                </c:pt>
                <c:pt idx="3">
                  <c:v>227.18572200000003</c:v>
                </c:pt>
                <c:pt idx="4">
                  <c:v>222.97857900000005</c:v>
                </c:pt>
                <c:pt idx="5">
                  <c:v>222.30282900000003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7-4191-A110-20DE942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brut!$T$1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brut!$T$3:$T$7</c:f>
              <c:numCache>
                <c:formatCode>0.0</c:formatCode>
                <c:ptCount val="5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C46-BC2C-189A373BA3F0}"/>
            </c:ext>
          </c:extLst>
        </c:ser>
        <c:ser>
          <c:idx val="1"/>
          <c:order val="1"/>
          <c:tx>
            <c:strRef>
              <c:f>brut!$AB$1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brut!$AB$3:$AB$7</c:f>
              <c:numCache>
                <c:formatCode>0.0</c:formatCode>
                <c:ptCount val="5"/>
                <c:pt idx="0">
                  <c:v>252.08000000000004</c:v>
                </c:pt>
                <c:pt idx="1">
                  <c:v>248.97600000000003</c:v>
                </c:pt>
                <c:pt idx="2">
                  <c:v>246.24</c:v>
                </c:pt>
                <c:pt idx="3">
                  <c:v>245.52000000000004</c:v>
                </c:pt>
                <c:pt idx="4">
                  <c:v>242.79200000000003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C46-BC2C-189A373BA3F0}"/>
            </c:ext>
          </c:extLst>
        </c:ser>
        <c:ser>
          <c:idx val="2"/>
          <c:order val="2"/>
          <c:tx>
            <c:strRef>
              <c:f>brut!$AI$1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brut!$AI$3:$AI$7</c:f>
              <c:numCache>
                <c:formatCode>0.0</c:formatCode>
                <c:ptCount val="5"/>
                <c:pt idx="0">
                  <c:v>241.92</c:v>
                </c:pt>
                <c:pt idx="1">
                  <c:v>236.16000000000003</c:v>
                </c:pt>
                <c:pt idx="2">
                  <c:v>230.4</c:v>
                </c:pt>
                <c:pt idx="3">
                  <c:v>230.4</c:v>
                </c:pt>
                <c:pt idx="4">
                  <c:v>224.64000000000001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C46-BC2C-189A373BA3F0}"/>
            </c:ext>
          </c:extLst>
        </c:ser>
        <c:ser>
          <c:idx val="5"/>
          <c:order val="3"/>
          <c:tx>
            <c:strRef>
              <c:f>brut!$AS$1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brut!$AS$3:$AS$7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E-4C46-BC2C-189A373BA3F0}"/>
            </c:ext>
          </c:extLst>
        </c:ser>
        <c:ser>
          <c:idx val="3"/>
          <c:order val="4"/>
          <c:tx>
            <c:strRef>
              <c:f>brut!$AZ$1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brut!$AZ$3:$AZ$7</c:f>
              <c:numCache>
                <c:formatCode>0.0</c:formatCode>
                <c:ptCount val="5"/>
                <c:pt idx="0">
                  <c:v>249.59474007975913</c:v>
                </c:pt>
                <c:pt idx="1">
                  <c:v>243.11900817309822</c:v>
                </c:pt>
                <c:pt idx="2">
                  <c:v>237.1892762664373</c:v>
                </c:pt>
                <c:pt idx="3">
                  <c:v>236.14927626643728</c:v>
                </c:pt>
                <c:pt idx="4">
                  <c:v>230.24554435977632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E-4C46-BC2C-189A373BA3F0}"/>
            </c:ext>
          </c:extLst>
        </c:ser>
        <c:ser>
          <c:idx val="4"/>
          <c:order val="5"/>
          <c:tx>
            <c:strRef>
              <c:f>brut!$BG$1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brut!$BG$3:$BG$7</c:f>
              <c:numCache>
                <c:formatCode>0.0</c:formatCode>
                <c:ptCount val="5"/>
                <c:pt idx="0">
                  <c:v>267.81310400000001</c:v>
                </c:pt>
                <c:pt idx="1">
                  <c:v>264.51534200000003</c:v>
                </c:pt>
                <c:pt idx="2">
                  <c:v>261.60858000000002</c:v>
                </c:pt>
                <c:pt idx="3">
                  <c:v>260.84358000000003</c:v>
                </c:pt>
                <c:pt idx="4">
                  <c:v>257.94531800000004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E-4C46-BC2C-189A373B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vind!$T$1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vind!$T$3:$T$7</c:f>
              <c:numCache>
                <c:formatCode>0.0</c:formatCode>
                <c:ptCount val="5"/>
                <c:pt idx="0">
                  <c:v>264.375</c:v>
                </c:pt>
                <c:pt idx="1">
                  <c:v>261.375</c:v>
                </c:pt>
                <c:pt idx="2">
                  <c:v>261.375</c:v>
                </c:pt>
                <c:pt idx="3">
                  <c:v>258.375</c:v>
                </c:pt>
                <c:pt idx="4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3DF-A6CC-F1036CF98E64}"/>
            </c:ext>
          </c:extLst>
        </c:ser>
        <c:ser>
          <c:idx val="1"/>
          <c:order val="1"/>
          <c:tx>
            <c:strRef>
              <c:f>vind!$AB$1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vind!$AB$3:$AB$7</c:f>
              <c:numCache>
                <c:formatCode>0.0</c:formatCode>
                <c:ptCount val="5"/>
                <c:pt idx="0">
                  <c:v>278.60000000000002</c:v>
                </c:pt>
                <c:pt idx="1">
                  <c:v>277.80400000000003</c:v>
                </c:pt>
                <c:pt idx="2">
                  <c:v>275.012</c:v>
                </c:pt>
                <c:pt idx="3">
                  <c:v>274.22399999999999</c:v>
                </c:pt>
                <c:pt idx="4">
                  <c:v>271.44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3DF-A6CC-F1036CF98E64}"/>
            </c:ext>
          </c:extLst>
        </c:ser>
        <c:ser>
          <c:idx val="2"/>
          <c:order val="2"/>
          <c:tx>
            <c:strRef>
              <c:f>vind!$AI$1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vind!$AI$3:$AI$7</c:f>
              <c:numCache>
                <c:formatCode>0.0</c:formatCode>
                <c:ptCount val="5"/>
                <c:pt idx="0">
                  <c:v>285.12</c:v>
                </c:pt>
                <c:pt idx="1">
                  <c:v>285.12</c:v>
                </c:pt>
                <c:pt idx="2">
                  <c:v>279.36</c:v>
                </c:pt>
                <c:pt idx="3">
                  <c:v>279.36</c:v>
                </c:pt>
                <c:pt idx="4">
                  <c:v>273.59999999999997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6-43DF-A6CC-F1036CF98E64}"/>
            </c:ext>
          </c:extLst>
        </c:ser>
        <c:ser>
          <c:idx val="5"/>
          <c:order val="3"/>
          <c:tx>
            <c:strRef>
              <c:f>vind!$AS$1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vind!$AS$3:$AS$7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6-43DF-A6CC-F1036CF98E64}"/>
            </c:ext>
          </c:extLst>
        </c:ser>
        <c:ser>
          <c:idx val="3"/>
          <c:order val="4"/>
          <c:tx>
            <c:strRef>
              <c:f>vind!$AZ$1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vind!$AZ$3:$AZ$7</c:f>
              <c:numCache>
                <c:formatCode>0.0</c:formatCode>
                <c:ptCount val="5"/>
                <c:pt idx="0">
                  <c:v>303.81772937971613</c:v>
                </c:pt>
                <c:pt idx="1">
                  <c:v>302.53072937971615</c:v>
                </c:pt>
                <c:pt idx="2">
                  <c:v>296.41899747305519</c:v>
                </c:pt>
                <c:pt idx="3">
                  <c:v>295.15799747305516</c:v>
                </c:pt>
                <c:pt idx="4">
                  <c:v>289.07226556639426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6-43DF-A6CC-F1036CF98E64}"/>
            </c:ext>
          </c:extLst>
        </c:ser>
        <c:ser>
          <c:idx val="4"/>
          <c:order val="5"/>
          <c:tx>
            <c:strRef>
              <c:f>vind!$BG$1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vind!$BG$3:$BG$7</c:f>
              <c:numCache>
                <c:formatCode>0.0</c:formatCode>
                <c:ptCount val="5"/>
                <c:pt idx="0">
                  <c:v>295.98881900000003</c:v>
                </c:pt>
                <c:pt idx="1">
                  <c:v>295.14306900000003</c:v>
                </c:pt>
                <c:pt idx="2">
                  <c:v>292.17680700000005</c:v>
                </c:pt>
                <c:pt idx="3">
                  <c:v>291.33955700000001</c:v>
                </c:pt>
                <c:pt idx="4">
                  <c:v>288.38179500000001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6-43DF-A6CC-F1036CF9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spid!$T$3:$T$9</c:f>
              <c:numCache>
                <c:formatCode>0.0</c:formatCode>
                <c:ptCount val="7"/>
                <c:pt idx="0">
                  <c:v>216.375</c:v>
                </c:pt>
                <c:pt idx="1">
                  <c:v>213.375</c:v>
                </c:pt>
                <c:pt idx="2">
                  <c:v>213.375</c:v>
                </c:pt>
                <c:pt idx="3">
                  <c:v>210.375</c:v>
                </c:pt>
                <c:pt idx="4">
                  <c:v>210.375</c:v>
                </c:pt>
                <c:pt idx="5">
                  <c:v>207.375</c:v>
                </c:pt>
                <c:pt idx="6">
                  <c:v>207.375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0-43D8-B897-09798E9617C9}"/>
            </c:ext>
          </c:extLst>
        </c:ser>
        <c:ser>
          <c:idx val="1"/>
          <c:order val="1"/>
          <c:tx>
            <c:strRef>
              <c:f>spid!$AB$1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spid!$AB$3:$AB$9</c:f>
              <c:numCache>
                <c:formatCode>0.0</c:formatCode>
                <c:ptCount val="7"/>
                <c:pt idx="0">
                  <c:v>217.768</c:v>
                </c:pt>
                <c:pt idx="1">
                  <c:v>217.11599999999999</c:v>
                </c:pt>
                <c:pt idx="2">
                  <c:v>213.12000000000003</c:v>
                </c:pt>
                <c:pt idx="3">
                  <c:v>212.48000000000002</c:v>
                </c:pt>
                <c:pt idx="4">
                  <c:v>208.49600000000001</c:v>
                </c:pt>
                <c:pt idx="5">
                  <c:v>207.86800000000005</c:v>
                </c:pt>
                <c:pt idx="6">
                  <c:v>205.22000000000003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0-43D8-B897-09798E9617C9}"/>
            </c:ext>
          </c:extLst>
        </c:ser>
        <c:ser>
          <c:idx val="2"/>
          <c:order val="2"/>
          <c:tx>
            <c:strRef>
              <c:f>spid!$AI$1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spid!$AI$3:$AI$9</c:f>
              <c:numCache>
                <c:formatCode>0.0</c:formatCode>
                <c:ptCount val="7"/>
                <c:pt idx="0">
                  <c:v>181.44</c:v>
                </c:pt>
                <c:pt idx="1">
                  <c:v>181.44</c:v>
                </c:pt>
                <c:pt idx="2">
                  <c:v>172.79999999999998</c:v>
                </c:pt>
                <c:pt idx="3">
                  <c:v>172.79999999999998</c:v>
                </c:pt>
                <c:pt idx="4">
                  <c:v>164.16000000000003</c:v>
                </c:pt>
                <c:pt idx="5">
                  <c:v>164.16000000000003</c:v>
                </c:pt>
                <c:pt idx="6">
                  <c:v>158.4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0-43D8-B897-09798E9617C9}"/>
            </c:ext>
          </c:extLst>
        </c:ser>
        <c:ser>
          <c:idx val="5"/>
          <c:order val="3"/>
          <c:tx>
            <c:strRef>
              <c:f>spid!$AS$1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spid!$AS$3:$AS$9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0-43D8-B897-09798E9617C9}"/>
            </c:ext>
          </c:extLst>
        </c:ser>
        <c:ser>
          <c:idx val="3"/>
          <c:order val="4"/>
          <c:tx>
            <c:strRef>
              <c:f>spid!$AZ$1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spid!$AZ$3:$AZ$9</c:f>
              <c:numCache>
                <c:formatCode>0.0</c:formatCode>
                <c:ptCount val="7"/>
                <c:pt idx="0">
                  <c:v>180.23455505981934</c:v>
                </c:pt>
                <c:pt idx="1">
                  <c:v>179.41555505981933</c:v>
                </c:pt>
                <c:pt idx="2">
                  <c:v>170.87195719982793</c:v>
                </c:pt>
                <c:pt idx="3">
                  <c:v>170.09195719982793</c:v>
                </c:pt>
                <c:pt idx="4">
                  <c:v>161.58735933983655</c:v>
                </c:pt>
                <c:pt idx="5">
                  <c:v>160.84635933983657</c:v>
                </c:pt>
                <c:pt idx="6">
                  <c:v>155.20262743317562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0-43D8-B897-09798E9617C9}"/>
            </c:ext>
          </c:extLst>
        </c:ser>
        <c:ser>
          <c:idx val="4"/>
          <c:order val="5"/>
          <c:tx>
            <c:strRef>
              <c:f>spid!$BG$1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spid!$BG$3:$BG$9</c:f>
              <c:numCache>
                <c:formatCode>0.0</c:formatCode>
                <c:ptCount val="7"/>
                <c:pt idx="0">
                  <c:v>231.359103</c:v>
                </c:pt>
                <c:pt idx="1">
                  <c:v>230.66635300000002</c:v>
                </c:pt>
                <c:pt idx="2">
                  <c:v>226.42096000000001</c:v>
                </c:pt>
                <c:pt idx="3">
                  <c:v>225.74096</c:v>
                </c:pt>
                <c:pt idx="4">
                  <c:v>221.50831700000001</c:v>
                </c:pt>
                <c:pt idx="5">
                  <c:v>220.84106700000004</c:v>
                </c:pt>
                <c:pt idx="6">
                  <c:v>218.027805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0-43D8-B897-09798E96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1E259-C62C-45A0-86EC-6DD916924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89644-8E8D-46B9-82DC-509ADFF8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6D1A4-5DF6-42A0-AAAA-D9018E518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7CD62-899E-4B26-A7AD-8AD3C6C3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77C9C-81FF-4DC2-967F-CA7EA551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58CE9-CDC1-4CD4-938E-3F72FBD3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6C328-9931-4847-8537-8A8DCF8E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3ED4-366E-448C-95F6-013CE0801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C4D55-FE27-4431-919F-D8743158D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7B6BF-5C9A-4A1E-9DA1-BB1EEB97F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4BC7B-99CF-4EAF-A66F-AB3436D29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589E1-EBC4-4B48-849C-6AFD68A65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19</xdr:col>
      <xdr:colOff>144780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D0A8-3256-472B-B22A-88AFC0DD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22041-888F-4294-8C19-38024F58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5B811-8FAC-4B2F-8445-FBC8401A5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C11B0-AFAB-4F57-938D-C2252D21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B6281-AEF3-4785-A334-8C0268B44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7620</xdr:rowOff>
    </xdr:from>
    <xdr:to>
      <xdr:col>19</xdr:col>
      <xdr:colOff>144780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6E37F-EA31-4864-A8DA-9F30C9667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E42FC-6684-4A84-8779-39D8E4BC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EA5E8-0A71-493A-9B2F-81E11A45B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"/>
  <sheetViews>
    <sheetView zoomScaleNormal="100" workbookViewId="0">
      <pane xSplit="1" topLeftCell="B1" activePane="topRight" state="frozen"/>
      <selection activeCell="D21" sqref="D21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240</v>
      </c>
      <c r="C3">
        <v>0</v>
      </c>
      <c r="D3">
        <v>25</v>
      </c>
      <c r="E3">
        <v>50</v>
      </c>
      <c r="F3" s="3">
        <f t="shared" ref="F3:F9" si="0">($B3 + 3 * $C3) / 10 / (1 - $D3 * 0.006) *POWER($E3, 0.75) * $C$14 / 13</f>
        <v>40.839128612702908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87.5</v>
      </c>
      <c r="X3" s="3">
        <f>MAX(Axe!E$3 - $C3/2, 0)*MAX(1 - $D3/200,0)*Axe!$F$3</f>
        <v>112</v>
      </c>
      <c r="Y3" s="3">
        <f>MAX(Axe!E$4 - $C3/2, 0)*MAX(1 - $D3/200,0)*Axe!$F$4</f>
        <v>139.82500000000002</v>
      </c>
      <c r="Z3" s="3">
        <f>MAX(Axe!E$5 - $C3/2, 0)*MAX(1 - $D3/200,0)*Axe!$F$5</f>
        <v>172.02500000000001</v>
      </c>
      <c r="AA3" s="3">
        <f>MAX(Axe!E$6 - $C3/2, 0)*MAX(1 - $D3/200,0)*Axe!$F$6</f>
        <v>206.67500000000001</v>
      </c>
      <c r="AB3" s="3">
        <f>MAX(Axe!E$7 - $C3/2, 0)*MAX(1 - $D3/200,0)*Axe!$F$7</f>
        <v>245</v>
      </c>
      <c r="AD3" s="3">
        <f>MAX(Scythe!D$2, 0)*MAX(1 - $D3/100,0)*Scythe!$F$2</f>
        <v>69</v>
      </c>
      <c r="AE3" s="3">
        <f>MAX(Scythe!D$3, 0)*MAX(1 - $D3/100,0)*Scythe!$F$3</f>
        <v>91.5</v>
      </c>
      <c r="AF3" s="3">
        <f>MAX(Scythe!D$4, 0)*MAX(1 - $D3/100,0)*Scythe!$F$4</f>
        <v>117</v>
      </c>
      <c r="AG3" s="3">
        <f>MAX(Scythe!D$5, 0)*MAX(1 - $D3/100,0)*Scythe!$F$5</f>
        <v>147</v>
      </c>
      <c r="AH3" s="3">
        <f>MAX(Scythe!D$6, 0)*MAX(1 - $D3/100,0)*Scythe!$F$6</f>
        <v>180</v>
      </c>
      <c r="AI3" s="3">
        <f>MAX(Scythe!D$7, 0)*MAX(1 - $D3/100,0)*Scythe!$F$7</f>
        <v>216</v>
      </c>
      <c r="AJ3" s="3">
        <f>MAX(Scythe!D$8, 0)*MAX(1 - $D3/100,0)*Scythe!$F$8</f>
        <v>57</v>
      </c>
      <c r="AK3" s="3">
        <f>MAX(Scythe!D$9, 0)*MAX(1 - $D3/100,0)*Scythe!$F$9</f>
        <v>66</v>
      </c>
      <c r="AL3" s="3">
        <f>MAX(Scythe!D$10, 0)*MAX(1 - $D3/100,0)*Scythe!$F$10</f>
        <v>75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80.557731274924734</v>
      </c>
      <c r="AV3" s="3">
        <f>MAX(Bow!E$3 - $C3, 0)*MAX(1 - $D3/100,0)*Bow!$F$3</f>
        <v>106.45128775615053</v>
      </c>
      <c r="AW3" s="3">
        <f>MAX(Bow!E$4 - $C3, 0)*MAX(1 - $D3/100,0)*Bow!$F$4</f>
        <v>129.46778240612906</v>
      </c>
      <c r="AX3" s="3">
        <f>MAX(Bow!E$5 - $C3, 0)*MAX(1 - $D3/100,0)*Bow!$F$5</f>
        <v>161.11546254984947</v>
      </c>
      <c r="AY3" s="3">
        <f>MAX(Bow!E$6 - $C3, 0)*MAX(1 - $D3/100,0)*Bow!$F$6</f>
        <v>192.76314269356985</v>
      </c>
      <c r="AZ3" s="3">
        <f>MAX(Bow!E$7 - $C3, 0)*MAX(1 - $D3/100,0)*Bow!$F$7</f>
        <v>230.16494649978495</v>
      </c>
      <c r="BB3" s="3">
        <f>MAX(Crossbow!E$2 - $C3/2, 0)*MAX(1 - $D3/200,0)*Crossbow!$F$2</f>
        <v>92.96875</v>
      </c>
      <c r="BC3" s="3">
        <f>MAX(Crossbow!E$3 - $C3/2, 0)*MAX(1 - $D3/200,0)*Crossbow!$F$3</f>
        <v>119</v>
      </c>
      <c r="BD3" s="3">
        <f>MAX(Crossbow!E$4 - $C3/2, 0)*MAX(1 - $D3/200,0)*Crossbow!$F$4</f>
        <v>148.89874999999998</v>
      </c>
      <c r="BE3" s="3">
        <f>MAX(Crossbow!E$5 - $C3/2, 0)*MAX(1 - $D3/200,0)*Crossbow!$F$5</f>
        <v>182.21874999999997</v>
      </c>
      <c r="BF3" s="3">
        <f>MAX(Crossbow!E$6 - $C3/2, 0)*MAX(1 - $D3/200,0)*Crossbow!$F$6</f>
        <v>219.86737500000001</v>
      </c>
      <c r="BG3" s="3">
        <f>MAX(Crossbow!E$7 - $C3/2, 0)*MAX(1 - $D3/200,0)*Crossbow!$F$7</f>
        <v>260.291675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65.625</v>
      </c>
      <c r="BQ3" s="3">
        <f>MAX(hors!$E$4 - $C3/2, 0)*MAX(1 - $D3/200,0)</f>
        <v>78.75</v>
      </c>
      <c r="BR3" s="3">
        <f>MAX(hors!$E$5 - $C3/2, 0)*MAX(1 - $D3/200,0)</f>
        <v>100.625</v>
      </c>
      <c r="BS3" s="3">
        <f>MAX(hors!$E$6 - $C3/2, 0)*MAX(1 - $D3/200,0)</f>
        <v>122.5</v>
      </c>
      <c r="BU3" s="3">
        <f>MAX(irgl!$E$3 - $C3, 0)*MAX(1 - $D3/100,0)</f>
        <v>150</v>
      </c>
      <c r="BV3" s="3">
        <f>MAX(irgl!$E$4 - $C3, 0)*MAX(1 - $D3/100,0)</f>
        <v>168.75</v>
      </c>
      <c r="BW3" s="3">
        <f>MAX(irgl!$E$5 - $C3, 0)*MAX(1 - $D3/100,0)</f>
        <v>195</v>
      </c>
      <c r="BX3" s="3">
        <f>MAX(irgl!$E$6 - $C3, 0)*MAX(1 - $D3/100,0)</f>
        <v>225</v>
      </c>
      <c r="BZ3" s="3">
        <f>MAX(sngl!$E$3, 0)*MAX(1 - $D3/100,0)</f>
        <v>90</v>
      </c>
      <c r="CA3" s="3">
        <f>MAX(sngl!$E$4, 0)*MAX(1 - $D3/100,0)</f>
        <v>105</v>
      </c>
      <c r="CB3" s="3">
        <f>MAX(sngl!$E$5, 0)*MAX(1 - $D3/100,0)</f>
        <v>127.5</v>
      </c>
      <c r="CC3" s="3">
        <f>MAX(sngl!$E$6, 0)*MAX(1 - $D3/100,0)</f>
        <v>150</v>
      </c>
    </row>
    <row r="4" spans="1:81" x14ac:dyDescent="0.3">
      <c r="A4" s="1">
        <v>2</v>
      </c>
      <c r="B4">
        <v>300</v>
      </c>
      <c r="C4">
        <v>1</v>
      </c>
      <c r="D4">
        <v>25</v>
      </c>
      <c r="E4">
        <v>65</v>
      </c>
      <c r="F4" s="3">
        <f t="shared" si="0"/>
        <v>62.77191355026121</v>
      </c>
      <c r="G4" s="3">
        <v>2</v>
      </c>
      <c r="H4" s="10">
        <f t="shared" ref="H4:H9" si="1">_xlfn.CEILING.MATH(LN(MAX($G4*4,1))^2.5+1)</f>
        <v>8</v>
      </c>
      <c r="I4" s="10">
        <f t="shared" ref="I4:I9" si="2">_xlfn.CEILING.MATH(LN(MAX($G4*3.5,1))^2.5+1)</f>
        <v>7</v>
      </c>
      <c r="J4" s="10">
        <f t="shared" ref="J4:J9" si="3">_xlfn.CEILING.MATH(LN(MAX($G4*3,1))^2.5+1)</f>
        <v>6</v>
      </c>
      <c r="K4" s="10">
        <f t="shared" ref="K4:K9" si="4">_xlfn.CEILING.MATH(LN(MAX($G4*2.5,1))^2.5+1)</f>
        <v>5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87.15</v>
      </c>
      <c r="X4" s="3">
        <f>MAX(Axe!E$3 - $C4/2, 0)*MAX(1 - $D4/200,0)*Axe!$F$3</f>
        <v>111.65</v>
      </c>
      <c r="Y4" s="3">
        <f>MAX(Axe!E$4 - $C4/2, 0)*MAX(1 - $D4/200,0)*Axe!$F$4</f>
        <v>139.47499999999999</v>
      </c>
      <c r="Z4" s="3">
        <f>MAX(Axe!E$5 - $C4/2, 0)*MAX(1 - $D4/200,0)*Axe!$F$5</f>
        <v>171.67500000000001</v>
      </c>
      <c r="AA4" s="3">
        <f>MAX(Axe!E$6 - $C4/2, 0)*MAX(1 - $D4/200,0)*Axe!$F$6</f>
        <v>206.32500000000002</v>
      </c>
      <c r="AB4" s="3">
        <f>MAX(Axe!E$7 - $C4/2, 0)*MAX(1 - $D4/200,0)*Axe!$F$7</f>
        <v>244.65</v>
      </c>
      <c r="AD4" s="3">
        <f>MAX(Scythe!D$2, 0)*MAX(1 - $D4/100,0)*Scythe!$F$2</f>
        <v>69</v>
      </c>
      <c r="AE4" s="3">
        <f>MAX(Scythe!D$3, 0)*MAX(1 - $D4/100,0)*Scythe!$F$3</f>
        <v>91.5</v>
      </c>
      <c r="AF4" s="3">
        <f>MAX(Scythe!D$4, 0)*MAX(1 - $D4/100,0)*Scythe!$F$4</f>
        <v>117</v>
      </c>
      <c r="AG4" s="3">
        <f>MAX(Scythe!D$5, 0)*MAX(1 - $D4/100,0)*Scythe!$F$5</f>
        <v>147</v>
      </c>
      <c r="AH4" s="3">
        <f>MAX(Scythe!D$6, 0)*MAX(1 - $D4/100,0)*Scythe!$F$6</f>
        <v>180</v>
      </c>
      <c r="AI4" s="3">
        <f>MAX(Scythe!D$7, 0)*MAX(1 - $D4/100,0)*Scythe!$F$7</f>
        <v>216</v>
      </c>
      <c r="AJ4" s="3">
        <f>MAX(Scythe!D$8, 0)*MAX(1 - $D4/100,0)*Scythe!$F$8</f>
        <v>57</v>
      </c>
      <c r="AK4" s="3">
        <f>MAX(Scythe!D$9, 0)*MAX(1 - $D4/100,0)*Scythe!$F$9</f>
        <v>66</v>
      </c>
      <c r="AL4" s="3">
        <f>MAX(Scythe!D$10, 0)*MAX(1 - $D4/100,0)*Scythe!$F$10</f>
        <v>75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80.070231274924737</v>
      </c>
      <c r="AV4" s="3">
        <f>MAX(Bow!E$3 - $C4, 0)*MAX(1 - $D4/100,0)*Bow!$F$3</f>
        <v>105.96378775615054</v>
      </c>
      <c r="AW4" s="3">
        <f>MAX(Bow!E$4 - $C4, 0)*MAX(1 - $D4/100,0)*Bow!$F$4</f>
        <v>128.98028240612905</v>
      </c>
      <c r="AX4" s="3">
        <f>MAX(Bow!E$5 - $C4, 0)*MAX(1 - $D4/100,0)*Bow!$F$5</f>
        <v>160.62796254984946</v>
      </c>
      <c r="AY4" s="3">
        <f>MAX(Bow!E$6 - $C4, 0)*MAX(1 - $D4/100,0)*Bow!$F$6</f>
        <v>192.27564269356986</v>
      </c>
      <c r="AZ4" s="3">
        <f>MAX(Bow!E$7 - $C4, 0)*MAX(1 - $D4/100,0)*Bow!$F$7</f>
        <v>229.67744649978493</v>
      </c>
      <c r="BB4" s="3">
        <f>MAX(Crossbow!E$2 - $C4/2, 0)*MAX(1 - $D4/200,0)*Crossbow!$F$2</f>
        <v>92.596874999999997</v>
      </c>
      <c r="BC4" s="3">
        <f>MAX(Crossbow!E$3 - $C4/2, 0)*MAX(1 - $D4/200,0)*Crossbow!$F$3</f>
        <v>118.628125</v>
      </c>
      <c r="BD4" s="3">
        <f>MAX(Crossbow!E$4 - $C4/2, 0)*MAX(1 - $D4/200,0)*Crossbow!$F$4</f>
        <v>148.52687499999999</v>
      </c>
      <c r="BE4" s="3">
        <f>MAX(Crossbow!E$5 - $C4/2, 0)*MAX(1 - $D4/200,0)*Crossbow!$F$5</f>
        <v>181.84687499999998</v>
      </c>
      <c r="BF4" s="3">
        <f>MAX(Crossbow!E$6 - $C4/2, 0)*MAX(1 - $D4/200,0)*Crossbow!$F$6</f>
        <v>219.49550000000002</v>
      </c>
      <c r="BG4" s="3">
        <f>MAX(Crossbow!E$7 - $C4/2, 0)*MAX(1 - $D4/200,0)*Crossbow!$F$7</f>
        <v>259.91980000000001</v>
      </c>
      <c r="BJ4">
        <f>MAX(doge!E$3 - $C4, 0)</f>
        <v>29</v>
      </c>
      <c r="BK4">
        <f>MAX(doge!$E$4 - $C4, 0)</f>
        <v>34</v>
      </c>
      <c r="BL4">
        <f>MAX(doge!$E$5 - $C4, 0)</f>
        <v>39</v>
      </c>
      <c r="BM4">
        <f>MAX(doge!$E$6 - $C4, 0)</f>
        <v>44</v>
      </c>
      <c r="BN4">
        <f>MAX(doge!$E$7 - $C4, 0)</f>
        <v>49</v>
      </c>
      <c r="BP4" s="3">
        <f>MAX(hors!$E$3 - $C4/2, 0)*MAX(1 - $D4/200,0)</f>
        <v>65.1875</v>
      </c>
      <c r="BQ4" s="3">
        <f>MAX(hors!$E$4 - $C4/2, 0)*MAX(1 - $D4/200,0)</f>
        <v>78.3125</v>
      </c>
      <c r="BR4" s="3">
        <f>MAX(hors!$E$5 - $C4/2, 0)*MAX(1 - $D4/200,0)</f>
        <v>100.1875</v>
      </c>
      <c r="BS4" s="3">
        <f>MAX(hors!$E$6 - $C4/2, 0)*MAX(1 - $D4/200,0)</f>
        <v>122.0625</v>
      </c>
      <c r="BU4" s="3">
        <f>MAX(irgl!$E$3 - $C4, 0)*MAX(1 - $D4/100,0)</f>
        <v>149.25</v>
      </c>
      <c r="BV4" s="3">
        <f>MAX(irgl!$E$4 - $C4, 0)*MAX(1 - $D4/100,0)</f>
        <v>168</v>
      </c>
      <c r="BW4" s="3">
        <f>MAX(irgl!$E$5 - $C4, 0)*MAX(1 - $D4/100,0)</f>
        <v>194.25</v>
      </c>
      <c r="BX4" s="3">
        <f>MAX(irgl!$E$6 - $C4, 0)*MAX(1 - $D4/100,0)</f>
        <v>224.25</v>
      </c>
      <c r="BZ4" s="3">
        <f>MAX(sngl!$E$3, 0)*MAX(1 - $D4/100,0)</f>
        <v>90</v>
      </c>
      <c r="CA4" s="3">
        <f>MAX(sngl!$E$4, 0)*MAX(1 - $D4/100,0)</f>
        <v>105</v>
      </c>
      <c r="CB4" s="3">
        <f>MAX(sngl!$E$5, 0)*MAX(1 - $D4/100,0)</f>
        <v>127.5</v>
      </c>
      <c r="CC4" s="3">
        <f>MAX(sngl!$E$6, 0)*MAX(1 - $D4/100,0)</f>
        <v>150</v>
      </c>
    </row>
    <row r="5" spans="1:81" x14ac:dyDescent="0.3">
      <c r="A5" s="1">
        <v>3</v>
      </c>
      <c r="B5">
        <v>360</v>
      </c>
      <c r="C5">
        <v>1</v>
      </c>
      <c r="D5">
        <v>27</v>
      </c>
      <c r="E5">
        <v>75</v>
      </c>
      <c r="F5" s="3">
        <f t="shared" si="0"/>
        <v>84.921019948527444</v>
      </c>
      <c r="G5" s="3">
        <v>4</v>
      </c>
      <c r="H5" s="10">
        <f t="shared" si="1"/>
        <v>14</v>
      </c>
      <c r="I5" s="10">
        <f t="shared" si="2"/>
        <v>13</v>
      </c>
      <c r="J5" s="10">
        <f t="shared" si="3"/>
        <v>11</v>
      </c>
      <c r="K5" s="10">
        <f t="shared" si="4"/>
        <v>10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86.153999999999996</v>
      </c>
      <c r="X5" s="3">
        <f>MAX(Axe!E$3 - $C5/2, 0)*MAX(1 - $D5/200,0)*Axe!$F$3</f>
        <v>110.37400000000001</v>
      </c>
      <c r="Y5" s="3">
        <f>MAX(Axe!E$4 - $C5/2, 0)*MAX(1 - $D5/200,0)*Axe!$F$4</f>
        <v>137.881</v>
      </c>
      <c r="Z5" s="3">
        <f>MAX(Axe!E$5 - $C5/2, 0)*MAX(1 - $D5/200,0)*Axe!$F$5</f>
        <v>169.71299999999999</v>
      </c>
      <c r="AA5" s="3">
        <f>MAX(Axe!E$6 - $C5/2, 0)*MAX(1 - $D5/200,0)*Axe!$F$6</f>
        <v>203.96700000000001</v>
      </c>
      <c r="AB5" s="3">
        <f>MAX(Axe!E$7 - $C5/2, 0)*MAX(1 - $D5/200,0)*Axe!$F$7</f>
        <v>241.85400000000001</v>
      </c>
      <c r="AD5" s="3">
        <f>MAX(Scythe!D$2, 0)*MAX(1 - $D5/100,0)*Scythe!$F$2</f>
        <v>67.16</v>
      </c>
      <c r="AE5" s="3">
        <f>MAX(Scythe!D$3, 0)*MAX(1 - $D5/100,0)*Scythe!$F$3</f>
        <v>89.06</v>
      </c>
      <c r="AF5" s="3">
        <f>MAX(Scythe!D$4, 0)*MAX(1 - $D5/100,0)*Scythe!$F$4</f>
        <v>113.88</v>
      </c>
      <c r="AG5" s="3">
        <f>MAX(Scythe!D$5, 0)*MAX(1 - $D5/100,0)*Scythe!$F$5</f>
        <v>143.07999999999998</v>
      </c>
      <c r="AH5" s="3">
        <f>MAX(Scythe!D$6, 0)*MAX(1 - $D5/100,0)*Scythe!$F$6</f>
        <v>175.2</v>
      </c>
      <c r="AI5" s="3">
        <f>MAX(Scythe!D$7, 0)*MAX(1 - $D5/100,0)*Scythe!$F$7</f>
        <v>210.24</v>
      </c>
      <c r="AJ5" s="3">
        <f>MAX(Scythe!D$8, 0)*MAX(1 - $D5/100,0)*Scythe!$F$8</f>
        <v>55.48</v>
      </c>
      <c r="AK5" s="3">
        <f>MAX(Scythe!D$9, 0)*MAX(1 - $D5/100,0)*Scythe!$F$9</f>
        <v>64.239999999999995</v>
      </c>
      <c r="AL5" s="3">
        <f>MAX(Scythe!D$10, 0)*MAX(1 - $D5/100,0)*Scythe!$F$10</f>
        <v>73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77.935025107593404</v>
      </c>
      <c r="AV5" s="3">
        <f>MAX(Bow!E$3 - $C5, 0)*MAX(1 - $D5/100,0)*Bow!$F$3</f>
        <v>103.13808674931985</v>
      </c>
      <c r="AW5" s="3">
        <f>MAX(Bow!E$4 - $C5, 0)*MAX(1 - $D5/100,0)*Bow!$F$4</f>
        <v>125.54080820863226</v>
      </c>
      <c r="AX5" s="3">
        <f>MAX(Bow!E$5 - $C5, 0)*MAX(1 - $D5/100,0)*Bow!$F$5</f>
        <v>156.34455021518681</v>
      </c>
      <c r="AY5" s="3">
        <f>MAX(Bow!E$6 - $C5, 0)*MAX(1 - $D5/100,0)*Bow!$F$6</f>
        <v>187.14829222174134</v>
      </c>
      <c r="AZ5" s="3">
        <f>MAX(Bow!E$7 - $C5, 0)*MAX(1 - $D5/100,0)*Bow!$F$7</f>
        <v>223.55271459312402</v>
      </c>
      <c r="BB5" s="3">
        <f>MAX(Crossbow!E$2 - $C5/2, 0)*MAX(1 - $D5/200,0)*Crossbow!$F$2</f>
        <v>91.538624999999996</v>
      </c>
      <c r="BC5" s="3">
        <f>MAX(Crossbow!E$3 - $C5/2, 0)*MAX(1 - $D5/200,0)*Crossbow!$F$3</f>
        <v>117.272375</v>
      </c>
      <c r="BD5" s="3">
        <f>MAX(Crossbow!E$4 - $C5/2, 0)*MAX(1 - $D5/200,0)*Crossbow!$F$4</f>
        <v>146.82942499999999</v>
      </c>
      <c r="BE5" s="3">
        <f>MAX(Crossbow!E$5 - $C5/2, 0)*MAX(1 - $D5/200,0)*Crossbow!$F$5</f>
        <v>179.76862499999999</v>
      </c>
      <c r="BF5" s="3">
        <f>MAX(Crossbow!E$6 - $C5/2, 0)*MAX(1 - $D5/200,0)*Crossbow!$F$6</f>
        <v>216.98697999999999</v>
      </c>
      <c r="BG5" s="3">
        <f>MAX(Crossbow!E$7 - $C5/2, 0)*MAX(1 - $D5/200,0)*Crossbow!$F$7</f>
        <v>256.94928800000002</v>
      </c>
      <c r="BJ5">
        <f>MAX(doge!E$3 - $C5, 0)</f>
        <v>29</v>
      </c>
      <c r="BK5">
        <f>MAX(doge!$E$4 - $C5, 0)</f>
        <v>34</v>
      </c>
      <c r="BL5">
        <f>MAX(doge!$E$5 - $C5, 0)</f>
        <v>39</v>
      </c>
      <c r="BM5">
        <f>MAX(doge!$E$6 - $C5, 0)</f>
        <v>44</v>
      </c>
      <c r="BN5">
        <f>MAX(doge!$E$7 - $C5, 0)</f>
        <v>49</v>
      </c>
      <c r="BP5" s="3">
        <f>MAX(hors!$E$3 - $C5/2, 0)*MAX(1 - $D5/200,0)</f>
        <v>64.442499999999995</v>
      </c>
      <c r="BQ5" s="3">
        <f>MAX(hors!$E$4 - $C5/2, 0)*MAX(1 - $D5/200,0)</f>
        <v>77.417500000000004</v>
      </c>
      <c r="BR5" s="3">
        <f>MAX(hors!$E$5 - $C5/2, 0)*MAX(1 - $D5/200,0)</f>
        <v>99.042500000000004</v>
      </c>
      <c r="BS5" s="3">
        <f>MAX(hors!$E$6 - $C5/2, 0)*MAX(1 - $D5/200,0)</f>
        <v>120.6675</v>
      </c>
      <c r="BU5" s="3">
        <f>MAX(irgl!$E$3 - $C5, 0)*MAX(1 - $D5/100,0)</f>
        <v>145.27000000000001</v>
      </c>
      <c r="BV5" s="3">
        <f>MAX(irgl!$E$4 - $C5, 0)*MAX(1 - $D5/100,0)</f>
        <v>163.51999999999998</v>
      </c>
      <c r="BW5" s="3">
        <f>MAX(irgl!$E$5 - $C5, 0)*MAX(1 - $D5/100,0)</f>
        <v>189.07</v>
      </c>
      <c r="BX5" s="3">
        <f>MAX(irgl!$E$6 - $C5, 0)*MAX(1 - $D5/100,0)</f>
        <v>218.26999999999998</v>
      </c>
      <c r="BZ5" s="3">
        <f>MAX(sngl!$E$3, 0)*MAX(1 - $D5/100,0)</f>
        <v>87.6</v>
      </c>
      <c r="CA5" s="3">
        <f>MAX(sngl!$E$4, 0)*MAX(1 - $D5/100,0)</f>
        <v>102.2</v>
      </c>
      <c r="CB5" s="3">
        <f>MAX(sngl!$E$5, 0)*MAX(1 - $D5/100,0)</f>
        <v>124.1</v>
      </c>
      <c r="CC5" s="3">
        <f>MAX(sngl!$E$6, 0)*MAX(1 - $D5/100,0)</f>
        <v>146</v>
      </c>
    </row>
    <row r="6" spans="1:81" x14ac:dyDescent="0.3">
      <c r="A6" s="1">
        <v>4</v>
      </c>
      <c r="B6">
        <v>420</v>
      </c>
      <c r="C6">
        <v>2</v>
      </c>
      <c r="D6">
        <v>27</v>
      </c>
      <c r="E6">
        <v>90</v>
      </c>
      <c r="F6" s="3">
        <f t="shared" si="0"/>
        <v>114.26260216004492</v>
      </c>
      <c r="G6" s="3">
        <v>6</v>
      </c>
      <c r="H6" s="10">
        <f t="shared" si="1"/>
        <v>20</v>
      </c>
      <c r="I6" s="10">
        <f t="shared" si="2"/>
        <v>18</v>
      </c>
      <c r="J6" s="10">
        <f t="shared" si="3"/>
        <v>16</v>
      </c>
      <c r="K6" s="10">
        <f t="shared" si="4"/>
        <v>14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85.808000000000007</v>
      </c>
      <c r="X6" s="3">
        <f>MAX(Axe!E$3 - $C6/2, 0)*MAX(1 - $D6/200,0)*Axe!$F$3</f>
        <v>110.02800000000001</v>
      </c>
      <c r="Y6" s="3">
        <f>MAX(Axe!E$4 - $C6/2, 0)*MAX(1 - $D6/200,0)*Axe!$F$4</f>
        <v>137.535</v>
      </c>
      <c r="Z6" s="3">
        <f>MAX(Axe!E$5 - $C6/2, 0)*MAX(1 - $D6/200,0)*Axe!$F$5</f>
        <v>169.36700000000002</v>
      </c>
      <c r="AA6" s="3">
        <f>MAX(Axe!E$6 - $C6/2, 0)*MAX(1 - $D6/200,0)*Axe!$F$6</f>
        <v>203.62100000000001</v>
      </c>
      <c r="AB6" s="3">
        <f>MAX(Axe!E$7 - $C6/2, 0)*MAX(1 - $D6/200,0)*Axe!$F$7</f>
        <v>241.50800000000001</v>
      </c>
      <c r="AD6" s="3">
        <f>MAX(Scythe!D$2, 0)*MAX(1 - $D6/100,0)*Scythe!$F$2</f>
        <v>67.16</v>
      </c>
      <c r="AE6" s="3">
        <f>MAX(Scythe!D$3, 0)*MAX(1 - $D6/100,0)*Scythe!$F$3</f>
        <v>89.06</v>
      </c>
      <c r="AF6" s="3">
        <f>MAX(Scythe!D$4, 0)*MAX(1 - $D6/100,0)*Scythe!$F$4</f>
        <v>113.88</v>
      </c>
      <c r="AG6" s="3">
        <f>MAX(Scythe!D$5, 0)*MAX(1 - $D6/100,0)*Scythe!$F$5</f>
        <v>143.07999999999998</v>
      </c>
      <c r="AH6" s="3">
        <f>MAX(Scythe!D$6, 0)*MAX(1 - $D6/100,0)*Scythe!$F$6</f>
        <v>175.2</v>
      </c>
      <c r="AI6" s="3">
        <f>MAX(Scythe!D$7, 0)*MAX(1 - $D6/100,0)*Scythe!$F$7</f>
        <v>210.24</v>
      </c>
      <c r="AJ6" s="3">
        <f>MAX(Scythe!D$8, 0)*MAX(1 - $D6/100,0)*Scythe!$F$8</f>
        <v>55.48</v>
      </c>
      <c r="AK6" s="3">
        <f>MAX(Scythe!D$9, 0)*MAX(1 - $D6/100,0)*Scythe!$F$9</f>
        <v>64.239999999999995</v>
      </c>
      <c r="AL6" s="3">
        <f>MAX(Scythe!D$10, 0)*MAX(1 - $D6/100,0)*Scythe!$F$10</f>
        <v>73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77.460525107593412</v>
      </c>
      <c r="AV6" s="3">
        <f>MAX(Bow!E$3 - $C6, 0)*MAX(1 - $D6/100,0)*Bow!$F$3</f>
        <v>102.66358674931985</v>
      </c>
      <c r="AW6" s="3">
        <f>MAX(Bow!E$4 - $C6, 0)*MAX(1 - $D6/100,0)*Bow!$F$4</f>
        <v>125.06630820863226</v>
      </c>
      <c r="AX6" s="3">
        <f>MAX(Bow!E$5 - $C6, 0)*MAX(1 - $D6/100,0)*Bow!$F$5</f>
        <v>155.87005021518681</v>
      </c>
      <c r="AY6" s="3">
        <f>MAX(Bow!E$6 - $C6, 0)*MAX(1 - $D6/100,0)*Bow!$F$6</f>
        <v>186.67379222174137</v>
      </c>
      <c r="AZ6" s="3">
        <f>MAX(Bow!E$7 - $C6, 0)*MAX(1 - $D6/100,0)*Bow!$F$7</f>
        <v>223.07821459312399</v>
      </c>
      <c r="BB6" s="3">
        <f>MAX(Crossbow!E$2 - $C6/2, 0)*MAX(1 - $D6/200,0)*Crossbow!$F$2</f>
        <v>91.171000000000006</v>
      </c>
      <c r="BC6" s="3">
        <f>MAX(Crossbow!E$3 - $C6/2, 0)*MAX(1 - $D6/200,0)*Crossbow!$F$3</f>
        <v>116.90474999999999</v>
      </c>
      <c r="BD6" s="3">
        <f>MAX(Crossbow!E$4 - $C6/2, 0)*MAX(1 - $D6/200,0)*Crossbow!$F$4</f>
        <v>146.46179999999998</v>
      </c>
      <c r="BE6" s="3">
        <f>MAX(Crossbow!E$5 - $C6/2, 0)*MAX(1 - $D6/200,0)*Crossbow!$F$5</f>
        <v>179.40099999999998</v>
      </c>
      <c r="BF6" s="3">
        <f>MAX(Crossbow!E$6 - $C6/2, 0)*MAX(1 - $D6/200,0)*Crossbow!$F$6</f>
        <v>216.61935500000001</v>
      </c>
      <c r="BG6" s="3">
        <f>MAX(Crossbow!E$7 - $C6/2, 0)*MAX(1 - $D6/200,0)*Crossbow!$F$7</f>
        <v>256.58166300000005</v>
      </c>
      <c r="BJ6">
        <f>MAX(doge!E$3 - $C6, 0)</f>
        <v>28</v>
      </c>
      <c r="BK6">
        <f>MAX(doge!$E$4 - $C6, 0)</f>
        <v>33</v>
      </c>
      <c r="BL6">
        <f>MAX(doge!$E$5 - $C6, 0)</f>
        <v>38</v>
      </c>
      <c r="BM6">
        <f>MAX(doge!$E$6 - $C6, 0)</f>
        <v>43</v>
      </c>
      <c r="BN6">
        <f>MAX(doge!$E$7 - $C6, 0)</f>
        <v>48</v>
      </c>
      <c r="BP6" s="3">
        <f>MAX(hors!$E$3 - $C6/2, 0)*MAX(1 - $D6/200,0)</f>
        <v>64.010000000000005</v>
      </c>
      <c r="BQ6" s="3">
        <f>MAX(hors!$E$4 - $C6/2, 0)*MAX(1 - $D6/200,0)</f>
        <v>76.984999999999999</v>
      </c>
      <c r="BR6" s="3">
        <f>MAX(hors!$E$5 - $C6/2, 0)*MAX(1 - $D6/200,0)</f>
        <v>98.61</v>
      </c>
      <c r="BS6" s="3">
        <f>MAX(hors!$E$6 - $C6/2, 0)*MAX(1 - $D6/200,0)</f>
        <v>120.235</v>
      </c>
      <c r="BU6" s="3">
        <f>MAX(irgl!$E$3 - $C6, 0)*MAX(1 - $D6/100,0)</f>
        <v>144.54</v>
      </c>
      <c r="BV6" s="3">
        <f>MAX(irgl!$E$4 - $C6, 0)*MAX(1 - $D6/100,0)</f>
        <v>162.79</v>
      </c>
      <c r="BW6" s="3">
        <f>MAX(irgl!$E$5 - $C6, 0)*MAX(1 - $D6/100,0)</f>
        <v>188.34</v>
      </c>
      <c r="BX6" s="3">
        <f>MAX(irgl!$E$6 - $C6, 0)*MAX(1 - $D6/100,0)</f>
        <v>217.54</v>
      </c>
      <c r="BZ6" s="3">
        <f>MAX(sngl!$E$3, 0)*MAX(1 - $D6/100,0)</f>
        <v>87.6</v>
      </c>
      <c r="CA6" s="3">
        <f>MAX(sngl!$E$4, 0)*MAX(1 - $D6/100,0)</f>
        <v>102.2</v>
      </c>
      <c r="CB6" s="3">
        <f>MAX(sngl!$E$5, 0)*MAX(1 - $D6/100,0)</f>
        <v>124.1</v>
      </c>
      <c r="CC6" s="3">
        <f>MAX(sngl!$E$6, 0)*MAX(1 - $D6/100,0)</f>
        <v>146</v>
      </c>
    </row>
    <row r="7" spans="1:81" x14ac:dyDescent="0.3">
      <c r="A7" s="1">
        <v>5</v>
      </c>
      <c r="B7">
        <v>450</v>
      </c>
      <c r="C7">
        <v>2</v>
      </c>
      <c r="D7">
        <v>30</v>
      </c>
      <c r="E7">
        <v>100</v>
      </c>
      <c r="F7" s="3">
        <f t="shared" si="0"/>
        <v>135.27191491902266</v>
      </c>
      <c r="G7" s="3">
        <v>8.5</v>
      </c>
      <c r="H7" s="10">
        <f t="shared" si="1"/>
        <v>25</v>
      </c>
      <c r="I7" s="10">
        <f t="shared" si="2"/>
        <v>23</v>
      </c>
      <c r="J7" s="10">
        <f t="shared" si="3"/>
        <v>20</v>
      </c>
      <c r="K7" s="10">
        <f t="shared" si="4"/>
        <v>18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84.32</v>
      </c>
      <c r="X7" s="3">
        <f>MAX(Axe!E$3 - $C7/2, 0)*MAX(1 - $D7/200,0)*Axe!$F$3</f>
        <v>108.12</v>
      </c>
      <c r="Y7" s="3">
        <f>MAX(Axe!E$4 - $C7/2, 0)*MAX(1 - $D7/200,0)*Axe!$F$4</f>
        <v>135.15</v>
      </c>
      <c r="Z7" s="3">
        <f>MAX(Axe!E$5 - $C7/2, 0)*MAX(1 - $D7/200,0)*Axe!$F$5</f>
        <v>166.43</v>
      </c>
      <c r="AA7" s="3">
        <f>MAX(Axe!E$6 - $C7/2, 0)*MAX(1 - $D7/200,0)*Axe!$F$6</f>
        <v>200.09</v>
      </c>
      <c r="AB7" s="3">
        <f>MAX(Axe!E$7 - $C7/2, 0)*MAX(1 - $D7/200,0)*Axe!$F$7</f>
        <v>237.32</v>
      </c>
      <c r="AD7" s="3">
        <f>MAX(Scythe!D$2, 0)*MAX(1 - $D7/100,0)*Scythe!$F$2</f>
        <v>64.399999999999991</v>
      </c>
      <c r="AE7" s="3">
        <f>MAX(Scythe!D$3, 0)*MAX(1 - $D7/100,0)*Scythe!$F$3</f>
        <v>85.399999999999991</v>
      </c>
      <c r="AF7" s="3">
        <f>MAX(Scythe!D$4, 0)*MAX(1 - $D7/100,0)*Scythe!$F$4</f>
        <v>109.19999999999999</v>
      </c>
      <c r="AG7" s="3">
        <f>MAX(Scythe!D$5, 0)*MAX(1 - $D7/100,0)*Scythe!$F$5</f>
        <v>137.19999999999999</v>
      </c>
      <c r="AH7" s="3">
        <f>MAX(Scythe!D$6, 0)*MAX(1 - $D7/100,0)*Scythe!$F$6</f>
        <v>168</v>
      </c>
      <c r="AI7" s="3">
        <f>MAX(Scythe!D$7, 0)*MAX(1 - $D7/100,0)*Scythe!$F$7</f>
        <v>201.6</v>
      </c>
      <c r="AJ7" s="3">
        <f>MAX(Scythe!D$8, 0)*MAX(1 - $D7/100,0)*Scythe!$F$8</f>
        <v>53.199999999999996</v>
      </c>
      <c r="AK7" s="3">
        <f>MAX(Scythe!D$9, 0)*MAX(1 - $D7/100,0)*Scythe!$F$9</f>
        <v>61.599999999999994</v>
      </c>
      <c r="AL7" s="3">
        <f>MAX(Scythe!D$10, 0)*MAX(1 - $D7/100,0)*Scythe!$F$10</f>
        <v>70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74.277215856596413</v>
      </c>
      <c r="AV7" s="3">
        <f>MAX(Bow!E$3 - $C7, 0)*MAX(1 - $D7/100,0)*Bow!$F$3</f>
        <v>98.444535239073829</v>
      </c>
      <c r="AW7" s="3">
        <f>MAX(Bow!E$4 - $C7, 0)*MAX(1 - $D7/100,0)*Bow!$F$4</f>
        <v>119.9265969123871</v>
      </c>
      <c r="AX7" s="3">
        <f>MAX(Bow!E$5 - $C7, 0)*MAX(1 - $D7/100,0)*Bow!$F$5</f>
        <v>149.46443171319282</v>
      </c>
      <c r="AY7" s="3">
        <f>MAX(Bow!E$6 - $C7, 0)*MAX(1 - $D7/100,0)*Bow!$F$6</f>
        <v>179.00226651399853</v>
      </c>
      <c r="AZ7" s="3">
        <f>MAX(Bow!E$7 - $C7, 0)*MAX(1 - $D7/100,0)*Bow!$F$7</f>
        <v>213.9106167331326</v>
      </c>
      <c r="BB7" s="3">
        <f>MAX(Crossbow!E$2 - $C7/2, 0)*MAX(1 - $D7/200,0)*Crossbow!$F$2</f>
        <v>89.589999999999989</v>
      </c>
      <c r="BC7" s="3">
        <f>MAX(Crossbow!E$3 - $C7/2, 0)*MAX(1 - $D7/200,0)*Crossbow!$F$3</f>
        <v>114.8775</v>
      </c>
      <c r="BD7" s="3">
        <f>MAX(Crossbow!E$4 - $C7/2, 0)*MAX(1 - $D7/200,0)*Crossbow!$F$4</f>
        <v>143.922</v>
      </c>
      <c r="BE7" s="3">
        <f>MAX(Crossbow!E$5 - $C7/2, 0)*MAX(1 - $D7/200,0)*Crossbow!$F$5</f>
        <v>176.28999999999996</v>
      </c>
      <c r="BF7" s="3">
        <f>MAX(Crossbow!E$6 - $C7/2, 0)*MAX(1 - $D7/200,0)*Crossbow!$F$6</f>
        <v>212.86294999999998</v>
      </c>
      <c r="BG7" s="3">
        <f>MAX(Crossbow!E$7 - $C7/2, 0)*MAX(1 - $D7/200,0)*Crossbow!$F$7</f>
        <v>252.13227000000003</v>
      </c>
      <c r="BJ7">
        <f>MAX(doge!E$3 - $C7, 0)</f>
        <v>28</v>
      </c>
      <c r="BK7">
        <f>MAX(doge!$E$4 - $C7, 0)</f>
        <v>33</v>
      </c>
      <c r="BL7">
        <f>MAX(doge!$E$5 - $C7, 0)</f>
        <v>38</v>
      </c>
      <c r="BM7">
        <f>MAX(doge!$E$6 - $C7, 0)</f>
        <v>43</v>
      </c>
      <c r="BN7">
        <f>MAX(doge!$E$7 - $C7, 0)</f>
        <v>48</v>
      </c>
      <c r="BP7" s="3">
        <f>MAX(hors!$E$3 - $C7/2, 0)*MAX(1 - $D7/200,0)</f>
        <v>62.9</v>
      </c>
      <c r="BQ7" s="3">
        <f>MAX(hors!$E$4 - $C7/2, 0)*MAX(1 - $D7/200,0)</f>
        <v>75.649999999999991</v>
      </c>
      <c r="BR7" s="3">
        <f>MAX(hors!$E$5 - $C7/2, 0)*MAX(1 - $D7/200,0)</f>
        <v>96.899999999999991</v>
      </c>
      <c r="BS7" s="3">
        <f>MAX(hors!$E$6 - $C7/2, 0)*MAX(1 - $D7/200,0)</f>
        <v>118.14999999999999</v>
      </c>
      <c r="BU7" s="3">
        <f>MAX(irgl!$E$3 - $C7, 0)*MAX(1 - $D7/100,0)</f>
        <v>138.6</v>
      </c>
      <c r="BV7" s="3">
        <f>MAX(irgl!$E$4 - $C7, 0)*MAX(1 - $D7/100,0)</f>
        <v>156.1</v>
      </c>
      <c r="BW7" s="3">
        <f>MAX(irgl!$E$5 - $C7, 0)*MAX(1 - $D7/100,0)</f>
        <v>180.6</v>
      </c>
      <c r="BX7" s="3">
        <f>MAX(irgl!$E$6 - $C7, 0)*MAX(1 - $D7/100,0)</f>
        <v>208.6</v>
      </c>
      <c r="BZ7" s="3">
        <f>MAX(sngl!$E$3, 0)*MAX(1 - $D7/100,0)</f>
        <v>84</v>
      </c>
      <c r="CA7" s="3">
        <f>MAX(sngl!$E$4, 0)*MAX(1 - $D7/100,0)</f>
        <v>98</v>
      </c>
      <c r="CB7" s="3">
        <f>MAX(sngl!$E$5, 0)*MAX(1 - $D7/100,0)</f>
        <v>118.99999999999999</v>
      </c>
      <c r="CC7" s="3">
        <f>MAX(sngl!$E$6, 0)*MAX(1 - $D7/100,0)</f>
        <v>140</v>
      </c>
    </row>
    <row r="8" spans="1:81" x14ac:dyDescent="0.3">
      <c r="A8" s="1">
        <v>6</v>
      </c>
      <c r="B8">
        <v>500</v>
      </c>
      <c r="C8">
        <v>3</v>
      </c>
      <c r="D8">
        <v>32</v>
      </c>
      <c r="E8">
        <v>115</v>
      </c>
      <c r="F8" s="3">
        <f t="shared" si="0"/>
        <v>170.17135208175975</v>
      </c>
      <c r="G8" s="3">
        <v>11</v>
      </c>
      <c r="H8" s="10">
        <f t="shared" si="1"/>
        <v>29</v>
      </c>
      <c r="I8" s="10">
        <f t="shared" si="2"/>
        <v>27</v>
      </c>
      <c r="J8" s="10">
        <f t="shared" si="3"/>
        <v>24</v>
      </c>
      <c r="K8" s="10">
        <f t="shared" si="4"/>
        <v>21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82.992000000000004</v>
      </c>
      <c r="X8" s="3">
        <f>MAX(Axe!E$3 - $C8/2, 0)*MAX(1 - $D8/200,0)*Axe!$F$3</f>
        <v>106.512</v>
      </c>
      <c r="Y8" s="3">
        <f>MAX(Axe!E$4 - $C8/2, 0)*MAX(1 - $D8/200,0)*Axe!$F$4</f>
        <v>133.22400000000002</v>
      </c>
      <c r="Z8" s="3">
        <f>MAX(Axe!E$5 - $C8/2, 0)*MAX(1 - $D8/200,0)*Axe!$F$5</f>
        <v>164.136</v>
      </c>
      <c r="AA8" s="3">
        <f>MAX(Axe!E$6 - $C8/2, 0)*MAX(1 - $D8/200,0)*Axe!$F$6</f>
        <v>197.4</v>
      </c>
      <c r="AB8" s="3">
        <f>MAX(Axe!E$7 - $C8/2, 0)*MAX(1 - $D8/200,0)*Axe!$F$7</f>
        <v>234.19200000000001</v>
      </c>
      <c r="AD8" s="3">
        <f>MAX(Scythe!D$2, 0)*MAX(1 - $D8/100,0)*Scythe!$F$2</f>
        <v>62.559999999999995</v>
      </c>
      <c r="AE8" s="3">
        <f>MAX(Scythe!D$3, 0)*MAX(1 - $D8/100,0)*Scythe!$F$3</f>
        <v>82.96</v>
      </c>
      <c r="AF8" s="3">
        <f>MAX(Scythe!D$4, 0)*MAX(1 - $D8/100,0)*Scythe!$F$4</f>
        <v>106.07999999999998</v>
      </c>
      <c r="AG8" s="3">
        <f>MAX(Scythe!D$5, 0)*MAX(1 - $D8/100,0)*Scythe!$F$5</f>
        <v>133.28</v>
      </c>
      <c r="AH8" s="3">
        <f>MAX(Scythe!D$6, 0)*MAX(1 - $D8/100,0)*Scythe!$F$6</f>
        <v>163.19999999999999</v>
      </c>
      <c r="AI8" s="3">
        <f>MAX(Scythe!D$7, 0)*MAX(1 - $D8/100,0)*Scythe!$F$7</f>
        <v>195.83999999999997</v>
      </c>
      <c r="AJ8" s="3">
        <f>MAX(Scythe!D$8, 0)*MAX(1 - $D8/100,0)*Scythe!$F$8</f>
        <v>51.679999999999993</v>
      </c>
      <c r="AK8" s="3">
        <f>MAX(Scythe!D$9, 0)*MAX(1 - $D8/100,0)*Scythe!$F$9</f>
        <v>59.839999999999996</v>
      </c>
      <c r="AL8" s="3">
        <f>MAX(Scythe!D$10, 0)*MAX(1 - $D8/100,0)*Scythe!$F$10</f>
        <v>68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71.713009689265093</v>
      </c>
      <c r="AV8" s="3">
        <f>MAX(Bow!E$3 - $C8, 0)*MAX(1 - $D8/100,0)*Bow!$F$3</f>
        <v>95.189834232243129</v>
      </c>
      <c r="AW8" s="3">
        <f>MAX(Bow!E$4 - $C8, 0)*MAX(1 - $D8/100,0)*Bow!$F$4</f>
        <v>116.0581227148903</v>
      </c>
      <c r="AX8" s="3">
        <f>MAX(Bow!E$5 - $C8, 0)*MAX(1 - $D8/100,0)*Bow!$F$5</f>
        <v>144.75201937853018</v>
      </c>
      <c r="AY8" s="3">
        <f>MAX(Bow!E$6 - $C8, 0)*MAX(1 - $D8/100,0)*Bow!$F$6</f>
        <v>173.44591604216998</v>
      </c>
      <c r="AZ8" s="3">
        <f>MAX(Bow!E$7 - $C8, 0)*MAX(1 - $D8/100,0)*Bow!$F$7</f>
        <v>207.35688482647166</v>
      </c>
      <c r="BB8" s="3">
        <f>MAX(Crossbow!E$2 - $C8/2, 0)*MAX(1 - $D8/200,0)*Crossbow!$F$2</f>
        <v>88.178999999999988</v>
      </c>
      <c r="BC8" s="3">
        <f>MAX(Crossbow!E$3 - $C8/2, 0)*MAX(1 - $D8/200,0)*Crossbow!$F$3</f>
        <v>113.16899999999998</v>
      </c>
      <c r="BD8" s="3">
        <f>MAX(Crossbow!E$4 - $C8/2, 0)*MAX(1 - $D8/200,0)*Crossbow!$F$4</f>
        <v>141.87179999999998</v>
      </c>
      <c r="BE8" s="3">
        <f>MAX(Crossbow!E$5 - $C8/2, 0)*MAX(1 - $D8/200,0)*Crossbow!$F$5</f>
        <v>173.85899999999995</v>
      </c>
      <c r="BF8" s="3">
        <f>MAX(Crossbow!E$6 - $C8/2, 0)*MAX(1 - $D8/200,0)*Crossbow!$F$6</f>
        <v>210.00167999999999</v>
      </c>
      <c r="BG8" s="3">
        <f>MAX(Crossbow!E$7 - $C8/2, 0)*MAX(1 - $D8/200,0)*Crossbow!$F$7</f>
        <v>248.80900800000003</v>
      </c>
      <c r="BJ8">
        <f>MAX(doge!E$3 - $C8, 0)</f>
        <v>27</v>
      </c>
      <c r="BK8">
        <f>MAX(doge!$E$4 - $C8, 0)</f>
        <v>32</v>
      </c>
      <c r="BL8">
        <f>MAX(doge!$E$5 - $C8, 0)</f>
        <v>37</v>
      </c>
      <c r="BM8">
        <f>MAX(doge!$E$6 - $C8, 0)</f>
        <v>42</v>
      </c>
      <c r="BN8">
        <f>MAX(doge!$E$7 - $C8, 0)</f>
        <v>47</v>
      </c>
      <c r="BP8" s="3">
        <f>MAX(hors!$E$3 - $C8/2, 0)*MAX(1 - $D8/200,0)</f>
        <v>61.739999999999995</v>
      </c>
      <c r="BQ8" s="3">
        <f>MAX(hors!$E$4 - $C8/2, 0)*MAX(1 - $D8/200,0)</f>
        <v>74.34</v>
      </c>
      <c r="BR8" s="3">
        <f>MAX(hors!$E$5 - $C8/2, 0)*MAX(1 - $D8/200,0)</f>
        <v>95.34</v>
      </c>
      <c r="BS8" s="3">
        <f>MAX(hors!$E$6 - $C8/2, 0)*MAX(1 - $D8/200,0)</f>
        <v>116.33999999999999</v>
      </c>
      <c r="BU8" s="3">
        <f>MAX(irgl!$E$3 - $C8, 0)*MAX(1 - $D8/100,0)</f>
        <v>133.95999999999998</v>
      </c>
      <c r="BV8" s="3">
        <f>MAX(irgl!$E$4 - $C8, 0)*MAX(1 - $D8/100,0)</f>
        <v>150.95999999999998</v>
      </c>
      <c r="BW8" s="3">
        <f>MAX(irgl!$E$5 - $C8, 0)*MAX(1 - $D8/100,0)</f>
        <v>174.76</v>
      </c>
      <c r="BX8" s="3">
        <f>MAX(irgl!$E$6 - $C8, 0)*MAX(1 - $D8/100,0)</f>
        <v>201.95999999999998</v>
      </c>
      <c r="BZ8" s="3">
        <f>MAX(sngl!$E$3, 0)*MAX(1 - $D8/100,0)</f>
        <v>81.599999999999994</v>
      </c>
      <c r="CA8" s="3">
        <f>MAX(sngl!$E$4, 0)*MAX(1 - $D8/100,0)</f>
        <v>95.199999999999989</v>
      </c>
      <c r="CB8" s="3">
        <f>MAX(sngl!$E$5, 0)*MAX(1 - $D8/100,0)</f>
        <v>115.6</v>
      </c>
      <c r="CC8" s="3">
        <f>MAX(sngl!$E$6, 0)*MAX(1 - $D8/100,0)</f>
        <v>136</v>
      </c>
    </row>
    <row r="9" spans="1:81" x14ac:dyDescent="0.3">
      <c r="A9" s="1">
        <v>7</v>
      </c>
      <c r="B9">
        <v>550</v>
      </c>
      <c r="C9">
        <v>4</v>
      </c>
      <c r="D9">
        <v>35</v>
      </c>
      <c r="E9">
        <v>125</v>
      </c>
      <c r="F9" s="3">
        <f t="shared" si="0"/>
        <v>204.57303190027409</v>
      </c>
      <c r="G9" s="3">
        <v>14</v>
      </c>
      <c r="H9" s="10">
        <f t="shared" si="1"/>
        <v>34</v>
      </c>
      <c r="I9" s="10">
        <f t="shared" si="2"/>
        <v>31</v>
      </c>
      <c r="J9" s="10">
        <f t="shared" si="3"/>
        <v>29</v>
      </c>
      <c r="K9" s="10">
        <f t="shared" si="4"/>
        <v>25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81.180000000000007</v>
      </c>
      <c r="X9" s="3">
        <f>MAX(Axe!E$3 - $C9/2, 0)*MAX(1 - $D9/200,0)*Axe!$F$3</f>
        <v>104.28</v>
      </c>
      <c r="Y9" s="3">
        <f>MAX(Axe!E$4 - $C9/2, 0)*MAX(1 - $D9/200,0)*Axe!$F$4</f>
        <v>130.51499999999999</v>
      </c>
      <c r="Z9" s="3">
        <f>MAX(Axe!E$5 - $C9/2, 0)*MAX(1 - $D9/200,0)*Axe!$F$5</f>
        <v>160.875</v>
      </c>
      <c r="AA9" s="3">
        <f>MAX(Axe!E$6 - $C9/2, 0)*MAX(1 - $D9/200,0)*Axe!$F$6</f>
        <v>193.54499999999999</v>
      </c>
      <c r="AB9" s="3">
        <f>MAX(Axe!E$7 - $C9/2, 0)*MAX(1 - $D9/200,0)*Axe!$F$7</f>
        <v>229.67999999999998</v>
      </c>
      <c r="AD9" s="3">
        <f>MAX(Scythe!D$2, 0)*MAX(1 - $D9/100,0)*Scythe!$F$2</f>
        <v>59.800000000000004</v>
      </c>
      <c r="AE9" s="3">
        <f>MAX(Scythe!D$3, 0)*MAX(1 - $D9/100,0)*Scythe!$F$3</f>
        <v>79.3</v>
      </c>
      <c r="AF9" s="3">
        <f>MAX(Scythe!D$4, 0)*MAX(1 - $D9/100,0)*Scythe!$F$4</f>
        <v>101.4</v>
      </c>
      <c r="AG9" s="3">
        <f>MAX(Scythe!D$5, 0)*MAX(1 - $D9/100,0)*Scythe!$F$5</f>
        <v>127.4</v>
      </c>
      <c r="AH9" s="3">
        <f>MAX(Scythe!D$6, 0)*MAX(1 - $D9/100,0)*Scythe!$F$6</f>
        <v>156</v>
      </c>
      <c r="AI9" s="3">
        <f>MAX(Scythe!D$7, 0)*MAX(1 - $D9/100,0)*Scythe!$F$7</f>
        <v>187.20000000000002</v>
      </c>
      <c r="AJ9" s="3">
        <f>MAX(Scythe!D$8, 0)*MAX(1 - $D9/100,0)*Scythe!$F$8</f>
        <v>49.4</v>
      </c>
      <c r="AK9" s="3">
        <f>MAX(Scythe!D$9, 0)*MAX(1 - $D9/100,0)*Scythe!$F$9</f>
        <v>57.2</v>
      </c>
      <c r="AL9" s="3">
        <f>MAX(Scythe!D$10, 0)*MAX(1 - $D9/100,0)*Scythe!$F$10</f>
        <v>65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68.126700438268102</v>
      </c>
      <c r="AV9" s="3">
        <f>MAX(Bow!E$3 - $C9, 0)*MAX(1 - $D9/100,0)*Bow!$F$3</f>
        <v>90.567782721997133</v>
      </c>
      <c r="AW9" s="3">
        <f>MAX(Bow!E$4 - $C9, 0)*MAX(1 - $D9/100,0)*Bow!$F$4</f>
        <v>110.51541141864517</v>
      </c>
      <c r="AX9" s="3">
        <f>MAX(Bow!E$5 - $C9, 0)*MAX(1 - $D9/100,0)*Bow!$F$5</f>
        <v>137.9434008765362</v>
      </c>
      <c r="AY9" s="3">
        <f>MAX(Bow!E$6 - $C9, 0)*MAX(1 - $D9/100,0)*Bow!$F$6</f>
        <v>165.37139033442722</v>
      </c>
      <c r="AZ9" s="3">
        <f>MAX(Bow!E$7 - $C9, 0)*MAX(1 - $D9/100,0)*Bow!$F$7</f>
        <v>197.7862869664803</v>
      </c>
      <c r="BB9" s="3">
        <f>MAX(Crossbow!E$2 - $C9/2, 0)*MAX(1 - $D9/200,0)*Crossbow!$F$2</f>
        <v>86.253749999999997</v>
      </c>
      <c r="BC9" s="3">
        <f>MAX(Crossbow!E$3 - $C9/2, 0)*MAX(1 - $D9/200,0)*Crossbow!$F$3</f>
        <v>110.79749999999999</v>
      </c>
      <c r="BD9" s="3">
        <f>MAX(Crossbow!E$4 - $C9/2, 0)*MAX(1 - $D9/200,0)*Crossbow!$F$4</f>
        <v>138.98774999999998</v>
      </c>
      <c r="BE9" s="3">
        <f>MAX(Crossbow!E$5 - $C9/2, 0)*MAX(1 - $D9/200,0)*Crossbow!$F$5</f>
        <v>170.40374999999997</v>
      </c>
      <c r="BF9" s="3">
        <f>MAX(Crossbow!E$6 - $C9/2, 0)*MAX(1 - $D9/200,0)*Crossbow!$F$6</f>
        <v>205.90102499999998</v>
      </c>
      <c r="BG9" s="3">
        <f>MAX(Crossbow!E$7 - $C9/2, 0)*MAX(1 - $D9/200,0)*Crossbow!$F$7</f>
        <v>244.015365</v>
      </c>
      <c r="BJ9">
        <f>MAX(doge!E$3 - $C9, 0)</f>
        <v>26</v>
      </c>
      <c r="BK9">
        <f>MAX(doge!$E$4 - $C9, 0)</f>
        <v>31</v>
      </c>
      <c r="BL9">
        <f>MAX(doge!$E$5 - $C9, 0)</f>
        <v>36</v>
      </c>
      <c r="BM9">
        <f>MAX(doge!$E$6 - $C9, 0)</f>
        <v>41</v>
      </c>
      <c r="BN9">
        <f>MAX(doge!$E$7 - $C9, 0)</f>
        <v>46</v>
      </c>
      <c r="BP9" s="3">
        <f>MAX(hors!$E$3 - $C9/2, 0)*MAX(1 - $D9/200,0)</f>
        <v>60.224999999999994</v>
      </c>
      <c r="BQ9" s="3">
        <f>MAX(hors!$E$4 - $C9/2, 0)*MAX(1 - $D9/200,0)</f>
        <v>72.599999999999994</v>
      </c>
      <c r="BR9" s="3">
        <f>MAX(hors!$E$5 - $C9/2, 0)*MAX(1 - $D9/200,0)</f>
        <v>93.224999999999994</v>
      </c>
      <c r="BS9" s="3">
        <f>MAX(hors!$E$6 - $C9/2, 0)*MAX(1 - $D9/200,0)</f>
        <v>113.85</v>
      </c>
      <c r="BU9" s="3">
        <f>MAX(irgl!$E$3 - $C9, 0)*MAX(1 - $D9/100,0)</f>
        <v>127.4</v>
      </c>
      <c r="BV9" s="3">
        <f>MAX(irgl!$E$4 - $C9, 0)*MAX(1 - $D9/100,0)</f>
        <v>143.65</v>
      </c>
      <c r="BW9" s="3">
        <f>MAX(irgl!$E$5 - $C9, 0)*MAX(1 - $D9/100,0)</f>
        <v>166.4</v>
      </c>
      <c r="BX9" s="3">
        <f>MAX(irgl!$E$6 - $C9, 0)*MAX(1 - $D9/100,0)</f>
        <v>192.4</v>
      </c>
      <c r="BZ9" s="3">
        <f>MAX(sngl!$E$3, 0)*MAX(1 - $D9/100,0)</f>
        <v>78</v>
      </c>
      <c r="CA9" s="3">
        <f>MAX(sngl!$E$4, 0)*MAX(1 - $D9/100,0)</f>
        <v>91</v>
      </c>
      <c r="CB9" s="3">
        <f>MAX(sngl!$E$5, 0)*MAX(1 - $D9/100,0)</f>
        <v>110.5</v>
      </c>
      <c r="CC9" s="3">
        <f>MAX(sngl!$E$6, 0)*MAX(1 - $D9/100,0)</f>
        <v>130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1</v>
      </c>
    </row>
  </sheetData>
  <mergeCells count="7">
    <mergeCell ref="H1:K1"/>
    <mergeCell ref="AN2:AS2"/>
    <mergeCell ref="AU2:AZ2"/>
    <mergeCell ref="BB2:BG2"/>
    <mergeCell ref="N2:U2"/>
    <mergeCell ref="W2:AB2"/>
    <mergeCell ref="AD2:AL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3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6EEA-8D46-4762-AB82-B60F4A11A03E}">
  <dimension ref="A1:CC14"/>
  <sheetViews>
    <sheetView zoomScaleNormal="100" workbookViewId="0">
      <pane xSplit="1" topLeftCell="BH1" activePane="topRight" state="frozen"/>
      <selection activeCell="I10" sqref="I1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160</v>
      </c>
      <c r="C3">
        <v>38</v>
      </c>
      <c r="D3">
        <v>32</v>
      </c>
      <c r="E3">
        <v>18</v>
      </c>
      <c r="F3" s="3">
        <f t="shared" ref="F3:F8" si="0">($B3 + 3 * $C3) / 10 / (1 - $D3 * 0.006) *POWER($E3, 0.75) * $C$14 / 13</f>
        <v>85.483342704940441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15</v>
      </c>
      <c r="O3" s="3">
        <f>MAX(Sword!E$3 - $C3, 0)*Sword!$F$3</f>
        <v>37.875</v>
      </c>
      <c r="P3" s="3">
        <f>MAX(Sword!E$4 - $C3, 0)*Sword!$F$4</f>
        <v>63.9375</v>
      </c>
      <c r="Q3" s="3">
        <f>MAX(Sword!E$5 - $C3, 0)*Sword!$F$5</f>
        <v>93.75</v>
      </c>
      <c r="R3" s="3">
        <f>MAX(Sword!E$6 - $C3, 0)*Sword!$F$6</f>
        <v>129</v>
      </c>
      <c r="S3" s="3">
        <f>MAX(Sword!E$7 - $C3, 0)*Sword!$F$7</f>
        <v>166.6875</v>
      </c>
      <c r="T3" s="3">
        <f>MAX(Sword!E$8 - $C3, 0)*Sword!$F$8</f>
        <v>207.375</v>
      </c>
      <c r="U3" s="3">
        <f>MAX(Sword!E$9 - $C3, 0)*Sword!$F$9</f>
        <v>28.5</v>
      </c>
      <c r="W3" s="3">
        <f>MAX(Axe!E$2 - $C3/2, 0)*MAX(1 - $D3/200,0)*Axe!$F$2</f>
        <v>71.231999999999999</v>
      </c>
      <c r="X3" s="3">
        <f>MAX(Axe!E$3 - $C3/2, 0)*MAX(1 - $D3/200,0)*Axe!$F$3</f>
        <v>94.75200000000001</v>
      </c>
      <c r="Y3" s="3">
        <f>MAX(Axe!E$4 - $C3/2, 0)*MAX(1 - $D3/200,0)*Axe!$F$4</f>
        <v>121.464</v>
      </c>
      <c r="Z3" s="3">
        <f>MAX(Axe!E$5 - $C3/2, 0)*MAX(1 - $D3/200,0)*Axe!$F$5</f>
        <v>152.376</v>
      </c>
      <c r="AA3" s="3">
        <f>MAX(Axe!E$6 - $C3/2, 0)*MAX(1 - $D3/200,0)*Axe!$F$6</f>
        <v>185.64</v>
      </c>
      <c r="AB3" s="3">
        <f>MAX(Axe!E$7 - $C3/2, 0)*MAX(1 - $D3/200,0)*Axe!$F$7</f>
        <v>222.43199999999999</v>
      </c>
      <c r="AD3" s="3">
        <f>MAX(Scythe!D$2, 0)*MAX(1 - $D3/100,0)*Scythe!$F$2</f>
        <v>62.559999999999995</v>
      </c>
      <c r="AE3" s="3">
        <f>MAX(Scythe!D$3, 0)*MAX(1 - $D3/100,0)*Scythe!$F$3</f>
        <v>82.96</v>
      </c>
      <c r="AF3" s="3">
        <f>MAX(Scythe!D$4, 0)*MAX(1 - $D3/100,0)*Scythe!$F$4</f>
        <v>106.07999999999998</v>
      </c>
      <c r="AG3" s="3">
        <f>MAX(Scythe!D$5, 0)*MAX(1 - $D3/100,0)*Scythe!$F$5</f>
        <v>133.28</v>
      </c>
      <c r="AH3" s="3">
        <f>MAX(Scythe!D$6, 0)*MAX(1 - $D3/100,0)*Scythe!$F$6</f>
        <v>163.19999999999999</v>
      </c>
      <c r="AI3" s="3">
        <f>MAX(Scythe!D$7, 0)*MAX(1 - $D3/100,0)*Scythe!$F$7</f>
        <v>195.83999999999997</v>
      </c>
      <c r="AJ3" s="3">
        <f>MAX(Scythe!D$8, 0)*MAX(1 - $D3/100,0)*Scythe!$F$8</f>
        <v>51.679999999999993</v>
      </c>
      <c r="AK3" s="3">
        <f>MAX(Scythe!D$9, 0)*MAX(1 - $D3/100,0)*Scythe!$F$9</f>
        <v>59.839999999999996</v>
      </c>
      <c r="AL3" s="3">
        <f>MAX(Scythe!D$10, 0)*MAX(1 - $D3/100,0)*Scythe!$F$10</f>
        <v>68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56.243009689265087</v>
      </c>
      <c r="AV3" s="3">
        <f>MAX(Bow!E$3 - $C3, 0)*MAX(1 - $D3/100,0)*Bow!$F$3</f>
        <v>79.71983423224313</v>
      </c>
      <c r="AW3" s="3">
        <f>MAX(Bow!E$4 - $C3, 0)*MAX(1 - $D3/100,0)*Bow!$F$4</f>
        <v>100.58812271489032</v>
      </c>
      <c r="AX3" s="3">
        <f>MAX(Bow!E$5 - $C3, 0)*MAX(1 - $D3/100,0)*Bow!$F$5</f>
        <v>129.28201937853018</v>
      </c>
      <c r="AY3" s="3">
        <f>MAX(Bow!E$6 - $C3, 0)*MAX(1 - $D3/100,0)*Bow!$F$6</f>
        <v>157.97591604217001</v>
      </c>
      <c r="AZ3" s="3">
        <f>MAX(Bow!E$7 - $C3, 0)*MAX(1 - $D3/100,0)*Bow!$F$7</f>
        <v>191.88688482647166</v>
      </c>
      <c r="BB3" s="3">
        <f>MAX(Crossbow!E$2 - $C3/2, 0)*MAX(1 - $D3/200,0)*Crossbow!$F$2</f>
        <v>75.683999999999997</v>
      </c>
      <c r="BC3" s="3">
        <f>MAX(Crossbow!E$3 - $C3/2, 0)*MAX(1 - $D3/200,0)*Crossbow!$F$3</f>
        <v>100.67399999999999</v>
      </c>
      <c r="BD3" s="3">
        <f>MAX(Crossbow!E$4 - $C3/2, 0)*MAX(1 - $D3/200,0)*Crossbow!$F$4</f>
        <v>129.3768</v>
      </c>
      <c r="BE3" s="3">
        <f>MAX(Crossbow!E$5 - $C3/2, 0)*MAX(1 - $D3/200,0)*Crossbow!$F$5</f>
        <v>161.36399999999998</v>
      </c>
      <c r="BF3" s="3">
        <f>MAX(Crossbow!E$6 - $C3/2, 0)*MAX(1 - $D3/200,0)*Crossbow!$F$6</f>
        <v>197.50667999999999</v>
      </c>
      <c r="BG3" s="3">
        <f>MAX(Crossbow!E$7 - $C3/2, 0)*MAX(1 - $D3/200,0)*Crossbow!$F$7</f>
        <v>236.314008</v>
      </c>
      <c r="BJ3">
        <f>MAX(doge!E$3 - $C3, 0)</f>
        <v>0</v>
      </c>
      <c r="BK3">
        <f>MAX(doge!$E$4 - $C3, 0)</f>
        <v>0</v>
      </c>
      <c r="BL3">
        <f>MAX(doge!$E$5 - $C3, 0)</f>
        <v>2</v>
      </c>
      <c r="BM3">
        <f>MAX(doge!$E$6 - $C3, 0)</f>
        <v>7</v>
      </c>
      <c r="BN3">
        <f>MAX(doge!$E$7 - $C3, 0)</f>
        <v>12</v>
      </c>
      <c r="BP3" s="3">
        <f>MAX(hors!$E$3 - $C3/2, 0)*MAX(1 - $D3/200,0)</f>
        <v>47.04</v>
      </c>
      <c r="BQ3" s="3">
        <f>MAX(hors!$E$4 - $C3/2, 0)*MAX(1 - $D3/200,0)</f>
        <v>59.64</v>
      </c>
      <c r="BR3" s="3">
        <f>MAX(hors!$E$5 - $C3/2, 0)*MAX(1 - $D3/200,0)</f>
        <v>80.64</v>
      </c>
      <c r="BS3" s="3">
        <f>MAX(hors!$E$6 - $C3/2, 0)*MAX(1 - $D3/200,0)</f>
        <v>101.64</v>
      </c>
      <c r="BU3" s="3">
        <f>MAX(irgl!$E$3 - $C3, 0)*MAX(1 - $D3/100,0)</f>
        <v>110.16</v>
      </c>
      <c r="BV3" s="3">
        <f>MAX(irgl!$E$4 - $C3, 0)*MAX(1 - $D3/100,0)</f>
        <v>127.15999999999998</v>
      </c>
      <c r="BW3" s="3">
        <f>MAX(irgl!$E$5 - $C3, 0)*MAX(1 - $D3/100,0)</f>
        <v>150.95999999999998</v>
      </c>
      <c r="BX3" s="3">
        <f>MAX(irgl!$E$6 - $C3, 0)*MAX(1 - $D3/100,0)</f>
        <v>178.16</v>
      </c>
      <c r="BZ3" s="3">
        <f>MAX(sngl!$E$3, 0)*MAX(1 - $D3/100,0)</f>
        <v>81.599999999999994</v>
      </c>
      <c r="CA3" s="3">
        <f>MAX(sngl!$E$4, 0)*MAX(1 - $D3/100,0)</f>
        <v>95.199999999999989</v>
      </c>
      <c r="CB3" s="3">
        <f>MAX(sngl!$E$5, 0)*MAX(1 - $D3/100,0)</f>
        <v>115.6</v>
      </c>
      <c r="CC3" s="3">
        <f>MAX(sngl!$E$6, 0)*MAX(1 - $D3/100,0)</f>
        <v>136</v>
      </c>
    </row>
    <row r="4" spans="1:81" x14ac:dyDescent="0.3">
      <c r="A4" s="1">
        <v>2</v>
      </c>
      <c r="B4">
        <v>185</v>
      </c>
      <c r="C4">
        <v>38</v>
      </c>
      <c r="D4">
        <v>34</v>
      </c>
      <c r="E4">
        <v>22</v>
      </c>
      <c r="F4" s="3">
        <f t="shared" si="0"/>
        <v>110.06849965030588</v>
      </c>
      <c r="G4" s="3">
        <v>4.5</v>
      </c>
      <c r="H4" s="10">
        <f t="shared" ref="H4:H9" si="1">_xlfn.CEILING.MATH(LN(MAX($G4*4,1))^2.5+1)</f>
        <v>16</v>
      </c>
      <c r="I4" s="10">
        <f t="shared" ref="I4:I9" si="2">_xlfn.CEILING.MATH(LN(MAX($G4*3.5,1))^2.5+1)</f>
        <v>14</v>
      </c>
      <c r="J4" s="10">
        <f t="shared" ref="J4:J9" si="3">_xlfn.CEILING.MATH(LN(MAX($G4*3,1))^2.5+1)</f>
        <v>12</v>
      </c>
      <c r="K4" s="10">
        <f t="shared" ref="K4:K9" si="4">_xlfn.CEILING.MATH(LN(MAX($G4*2.5,1))^2.5+1)</f>
        <v>11</v>
      </c>
      <c r="M4" s="3"/>
      <c r="N4" s="3">
        <f>MAX(Sword!E$2 - $C4, 0)*Sword!$F$2</f>
        <v>15</v>
      </c>
      <c r="O4" s="3">
        <f>MAX(Sword!E$3 - $C4, 0)*Sword!$F$3</f>
        <v>37.875</v>
      </c>
      <c r="P4" s="3">
        <f>MAX(Sword!E$4 - $C4, 0)*Sword!$F$4</f>
        <v>63.9375</v>
      </c>
      <c r="Q4" s="3">
        <f>MAX(Sword!E$5 - $C4, 0)*Sword!$F$5</f>
        <v>93.75</v>
      </c>
      <c r="R4" s="3">
        <f>MAX(Sword!E$6 - $C4, 0)*Sword!$F$6</f>
        <v>129</v>
      </c>
      <c r="S4" s="3">
        <f>MAX(Sword!E$7 - $C4, 0)*Sword!$F$7</f>
        <v>166.6875</v>
      </c>
      <c r="T4" s="3">
        <f>MAX(Sword!E$8 - $C4, 0)*Sword!$F$8</f>
        <v>207.375</v>
      </c>
      <c r="U4" s="3">
        <f>MAX(Sword!E$9 - $C4, 0)*Sword!$F$9</f>
        <v>28.5</v>
      </c>
      <c r="W4" s="3">
        <f>MAX(Axe!E$2 - $C4/2, 0)*MAX(1 - $D4/200,0)*Axe!$F$2</f>
        <v>70.384</v>
      </c>
      <c r="X4" s="3">
        <f>MAX(Axe!E$3 - $C4/2, 0)*MAX(1 - $D4/200,0)*Axe!$F$3</f>
        <v>93.624000000000009</v>
      </c>
      <c r="Y4" s="3">
        <f>MAX(Axe!E$4 - $C4/2, 0)*MAX(1 - $D4/200,0)*Axe!$F$4</f>
        <v>120.01799999999999</v>
      </c>
      <c r="Z4" s="3">
        <f>MAX(Axe!E$5 - $C4/2, 0)*MAX(1 - $D4/200,0)*Axe!$F$5</f>
        <v>150.56199999999998</v>
      </c>
      <c r="AA4" s="3">
        <f>MAX(Axe!E$6 - $C4/2, 0)*MAX(1 - $D4/200,0)*Axe!$F$6</f>
        <v>183.43</v>
      </c>
      <c r="AB4" s="3">
        <f>MAX(Axe!E$7 - $C4/2, 0)*MAX(1 - $D4/200,0)*Axe!$F$7</f>
        <v>219.78399999999999</v>
      </c>
      <c r="AD4" s="3">
        <f>MAX(Scythe!D$2, 0)*MAX(1 - $D4/100,0)*Scythe!$F$2</f>
        <v>60.719999999999992</v>
      </c>
      <c r="AE4" s="3">
        <f>MAX(Scythe!D$3, 0)*MAX(1 - $D4/100,0)*Scythe!$F$3</f>
        <v>80.52</v>
      </c>
      <c r="AF4" s="3">
        <f>MAX(Scythe!D$4, 0)*MAX(1 - $D4/100,0)*Scythe!$F$4</f>
        <v>102.96</v>
      </c>
      <c r="AG4" s="3">
        <f>MAX(Scythe!D$5, 0)*MAX(1 - $D4/100,0)*Scythe!$F$5</f>
        <v>129.35999999999999</v>
      </c>
      <c r="AH4" s="3">
        <f>MAX(Scythe!D$6, 0)*MAX(1 - $D4/100,0)*Scythe!$F$6</f>
        <v>158.39999999999998</v>
      </c>
      <c r="AI4" s="3">
        <f>MAX(Scythe!D$7, 0)*MAX(1 - $D4/100,0)*Scythe!$F$7</f>
        <v>190.07999999999998</v>
      </c>
      <c r="AJ4" s="3">
        <f>MAX(Scythe!D$8, 0)*MAX(1 - $D4/100,0)*Scythe!$F$8</f>
        <v>50.16</v>
      </c>
      <c r="AK4" s="3">
        <f>MAX(Scythe!D$9, 0)*MAX(1 - $D4/100,0)*Scythe!$F$9</f>
        <v>58.079999999999991</v>
      </c>
      <c r="AL4" s="3">
        <f>MAX(Scythe!D$10, 0)*MAX(1 - $D4/100,0)*Scythe!$F$10</f>
        <v>65.999999999999986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54.588803521933755</v>
      </c>
      <c r="AV4" s="3">
        <f>MAX(Bow!E$3 - $C4, 0)*MAX(1 - $D4/100,0)*Bow!$F$3</f>
        <v>77.375133225412455</v>
      </c>
      <c r="AW4" s="3">
        <f>MAX(Bow!E$4 - $C4, 0)*MAX(1 - $D4/100,0)*Bow!$F$4</f>
        <v>97.629648517393548</v>
      </c>
      <c r="AX4" s="3">
        <f>MAX(Bow!E$5 - $C4, 0)*MAX(1 - $D4/100,0)*Bow!$F$5</f>
        <v>125.47960704386753</v>
      </c>
      <c r="AY4" s="3">
        <f>MAX(Bow!E$6 - $C4, 0)*MAX(1 - $D4/100,0)*Bow!$F$6</f>
        <v>153.32956557034146</v>
      </c>
      <c r="AZ4" s="3">
        <f>MAX(Bow!E$7 - $C4, 0)*MAX(1 - $D4/100,0)*Bow!$F$7</f>
        <v>186.24315291981071</v>
      </c>
      <c r="BB4" s="3">
        <f>MAX(Crossbow!E$2 - $C4/2, 0)*MAX(1 - $D4/200,0)*Crossbow!$F$2</f>
        <v>74.782999999999987</v>
      </c>
      <c r="BC4" s="3">
        <f>MAX(Crossbow!E$3 - $C4/2, 0)*MAX(1 - $D4/200,0)*Crossbow!$F$3</f>
        <v>99.475499999999997</v>
      </c>
      <c r="BD4" s="3">
        <f>MAX(Crossbow!E$4 - $C4/2, 0)*MAX(1 - $D4/200,0)*Crossbow!$F$4</f>
        <v>127.83659999999999</v>
      </c>
      <c r="BE4" s="3">
        <f>MAX(Crossbow!E$5 - $C4/2, 0)*MAX(1 - $D4/200,0)*Crossbow!$F$5</f>
        <v>159.44299999999996</v>
      </c>
      <c r="BF4" s="3">
        <f>MAX(Crossbow!E$6 - $C4/2, 0)*MAX(1 - $D4/200,0)*Crossbow!$F$6</f>
        <v>195.15540999999999</v>
      </c>
      <c r="BG4" s="3">
        <f>MAX(Crossbow!E$7 - $C4/2, 0)*MAX(1 - $D4/200,0)*Crossbow!$F$7</f>
        <v>233.50074600000002</v>
      </c>
      <c r="BJ4">
        <f>MAX(doge!E$3 - $C4, 0)</f>
        <v>0</v>
      </c>
      <c r="BK4">
        <f>MAX(doge!$E$4 - $C4, 0)</f>
        <v>0</v>
      </c>
      <c r="BL4">
        <f>MAX(doge!$E$5 - $C4, 0)</f>
        <v>2</v>
      </c>
      <c r="BM4">
        <f>MAX(doge!$E$6 - $C4, 0)</f>
        <v>7</v>
      </c>
      <c r="BN4">
        <f>MAX(doge!$E$7 - $C4, 0)</f>
        <v>12</v>
      </c>
      <c r="BP4" s="3">
        <f>MAX(hors!$E$3 - $C4/2, 0)*MAX(1 - $D4/200,0)</f>
        <v>46.48</v>
      </c>
      <c r="BQ4" s="3">
        <f>MAX(hors!$E$4 - $C4/2, 0)*MAX(1 - $D4/200,0)</f>
        <v>58.93</v>
      </c>
      <c r="BR4" s="3">
        <f>MAX(hors!$E$5 - $C4/2, 0)*MAX(1 - $D4/200,0)</f>
        <v>79.679999999999993</v>
      </c>
      <c r="BS4" s="3">
        <f>MAX(hors!$E$6 - $C4/2, 0)*MAX(1 - $D4/200,0)</f>
        <v>100.42999999999999</v>
      </c>
      <c r="BU4" s="3">
        <f>MAX(irgl!$E$3 - $C4, 0)*MAX(1 - $D4/100,0)</f>
        <v>106.91999999999999</v>
      </c>
      <c r="BV4" s="3">
        <f>MAX(irgl!$E$4 - $C4, 0)*MAX(1 - $D4/100,0)</f>
        <v>123.41999999999999</v>
      </c>
      <c r="BW4" s="3">
        <f>MAX(irgl!$E$5 - $C4, 0)*MAX(1 - $D4/100,0)</f>
        <v>146.51999999999998</v>
      </c>
      <c r="BX4" s="3">
        <f>MAX(irgl!$E$6 - $C4, 0)*MAX(1 - $D4/100,0)</f>
        <v>172.92</v>
      </c>
      <c r="BZ4" s="3">
        <f>MAX(sngl!$E$3, 0)*MAX(1 - $D4/100,0)</f>
        <v>79.199999999999989</v>
      </c>
      <c r="CA4" s="3">
        <f>MAX(sngl!$E$4, 0)*MAX(1 - $D4/100,0)</f>
        <v>92.399999999999991</v>
      </c>
      <c r="CB4" s="3">
        <f>MAX(sngl!$E$5, 0)*MAX(1 - $D4/100,0)</f>
        <v>112.19999999999999</v>
      </c>
      <c r="CC4" s="3">
        <f>MAX(sngl!$E$6, 0)*MAX(1 - $D4/100,0)</f>
        <v>131.99999999999997</v>
      </c>
    </row>
    <row r="5" spans="1:81" x14ac:dyDescent="0.3">
      <c r="A5" s="1">
        <v>3</v>
      </c>
      <c r="B5">
        <v>215</v>
      </c>
      <c r="C5">
        <v>40</v>
      </c>
      <c r="D5">
        <v>34</v>
      </c>
      <c r="E5">
        <v>26</v>
      </c>
      <c r="F5" s="3">
        <f t="shared" si="0"/>
        <v>139.78149005668755</v>
      </c>
      <c r="G5" s="3">
        <v>6</v>
      </c>
      <c r="H5" s="10">
        <f t="shared" si="1"/>
        <v>20</v>
      </c>
      <c r="I5" s="10">
        <f t="shared" si="2"/>
        <v>18</v>
      </c>
      <c r="J5" s="10">
        <f t="shared" si="3"/>
        <v>16</v>
      </c>
      <c r="K5" s="10">
        <f t="shared" si="4"/>
        <v>14</v>
      </c>
      <c r="M5" s="3"/>
      <c r="N5" s="3">
        <f>MAX(Sword!E$2 - $C5, 0)*Sword!$F$2</f>
        <v>12</v>
      </c>
      <c r="O5" s="3">
        <f>MAX(Sword!E$3 - $C5, 0)*Sword!$F$3</f>
        <v>34.875</v>
      </c>
      <c r="P5" s="3">
        <f>MAX(Sword!E$4 - $C5, 0)*Sword!$F$4</f>
        <v>60.9375</v>
      </c>
      <c r="Q5" s="3">
        <f>MAX(Sword!E$5 - $C5, 0)*Sword!$F$5</f>
        <v>90.75</v>
      </c>
      <c r="R5" s="3">
        <f>MAX(Sword!E$6 - $C5, 0)*Sword!$F$6</f>
        <v>126</v>
      </c>
      <c r="S5" s="3">
        <f>MAX(Sword!E$7 - $C5, 0)*Sword!$F$7</f>
        <v>163.6875</v>
      </c>
      <c r="T5" s="3">
        <f>MAX(Sword!E$8 - $C5, 0)*Sword!$F$8</f>
        <v>204.375</v>
      </c>
      <c r="U5" s="3">
        <f>MAX(Sword!E$9 - $C5, 0)*Sword!$F$9</f>
        <v>25.5</v>
      </c>
      <c r="W5" s="3">
        <f>MAX(Axe!E$2 - $C5/2, 0)*MAX(1 - $D5/200,0)*Axe!$F$2</f>
        <v>69.72</v>
      </c>
      <c r="X5" s="3">
        <f>MAX(Axe!E$3 - $C5/2, 0)*MAX(1 - $D5/200,0)*Axe!$F$3</f>
        <v>92.96</v>
      </c>
      <c r="Y5" s="3">
        <f>MAX(Axe!E$4 - $C5/2, 0)*MAX(1 - $D5/200,0)*Axe!$F$4</f>
        <v>119.354</v>
      </c>
      <c r="Z5" s="3">
        <f>MAX(Axe!E$5 - $C5/2, 0)*MAX(1 - $D5/200,0)*Axe!$F$5</f>
        <v>149.898</v>
      </c>
      <c r="AA5" s="3">
        <f>MAX(Axe!E$6 - $C5/2, 0)*MAX(1 - $D5/200,0)*Axe!$F$6</f>
        <v>182.76599999999999</v>
      </c>
      <c r="AB5" s="3">
        <f>MAX(Axe!E$7 - $C5/2, 0)*MAX(1 - $D5/200,0)*Axe!$F$7</f>
        <v>219.12</v>
      </c>
      <c r="AD5" s="3">
        <f>MAX(Scythe!D$2, 0)*MAX(1 - $D5/100,0)*Scythe!$F$2</f>
        <v>60.719999999999992</v>
      </c>
      <c r="AE5" s="3">
        <f>MAX(Scythe!D$3, 0)*MAX(1 - $D5/100,0)*Scythe!$F$3</f>
        <v>80.52</v>
      </c>
      <c r="AF5" s="3">
        <f>MAX(Scythe!D$4, 0)*MAX(1 - $D5/100,0)*Scythe!$F$4</f>
        <v>102.96</v>
      </c>
      <c r="AG5" s="3">
        <f>MAX(Scythe!D$5, 0)*MAX(1 - $D5/100,0)*Scythe!$F$5</f>
        <v>129.35999999999999</v>
      </c>
      <c r="AH5" s="3">
        <f>MAX(Scythe!D$6, 0)*MAX(1 - $D5/100,0)*Scythe!$F$6</f>
        <v>158.39999999999998</v>
      </c>
      <c r="AI5" s="3">
        <f>MAX(Scythe!D$7, 0)*MAX(1 - $D5/100,0)*Scythe!$F$7</f>
        <v>190.07999999999998</v>
      </c>
      <c r="AJ5" s="3">
        <f>MAX(Scythe!D$8, 0)*MAX(1 - $D5/100,0)*Scythe!$F$8</f>
        <v>50.16</v>
      </c>
      <c r="AK5" s="3">
        <f>MAX(Scythe!D$9, 0)*MAX(1 - $D5/100,0)*Scythe!$F$9</f>
        <v>58.079999999999991</v>
      </c>
      <c r="AL5" s="3">
        <f>MAX(Scythe!D$10, 0)*MAX(1 - $D5/100,0)*Scythe!$F$10</f>
        <v>65.999999999999986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53.730803521933765</v>
      </c>
      <c r="AV5" s="3">
        <f>MAX(Bow!E$3 - $C5, 0)*MAX(1 - $D5/100,0)*Bow!$F$3</f>
        <v>76.517133225412451</v>
      </c>
      <c r="AW5" s="3">
        <f>MAX(Bow!E$4 - $C5, 0)*MAX(1 - $D5/100,0)*Bow!$F$4</f>
        <v>96.77164851739353</v>
      </c>
      <c r="AX5" s="3">
        <f>MAX(Bow!E$5 - $C5, 0)*MAX(1 - $D5/100,0)*Bow!$F$5</f>
        <v>124.62160704386751</v>
      </c>
      <c r="AY5" s="3">
        <f>MAX(Bow!E$6 - $C5, 0)*MAX(1 - $D5/100,0)*Bow!$F$6</f>
        <v>152.47156557034148</v>
      </c>
      <c r="AZ5" s="3">
        <f>MAX(Bow!E$7 - $C5, 0)*MAX(1 - $D5/100,0)*Bow!$F$7</f>
        <v>185.38515291981074</v>
      </c>
      <c r="BB5" s="3">
        <f>MAX(Crossbow!E$2 - $C5/2, 0)*MAX(1 - $D5/200,0)*Crossbow!$F$2</f>
        <v>74.077499999999986</v>
      </c>
      <c r="BC5" s="3">
        <f>MAX(Crossbow!E$3 - $C5/2, 0)*MAX(1 - $D5/200,0)*Crossbow!$F$3</f>
        <v>98.769999999999982</v>
      </c>
      <c r="BD5" s="3">
        <f>MAX(Crossbow!E$4 - $C5/2, 0)*MAX(1 - $D5/200,0)*Crossbow!$F$4</f>
        <v>127.13109999999998</v>
      </c>
      <c r="BE5" s="3">
        <f>MAX(Crossbow!E$5 - $C5/2, 0)*MAX(1 - $D5/200,0)*Crossbow!$F$5</f>
        <v>158.73749999999998</v>
      </c>
      <c r="BF5" s="3">
        <f>MAX(Crossbow!E$6 - $C5/2, 0)*MAX(1 - $D5/200,0)*Crossbow!$F$6</f>
        <v>194.44990999999999</v>
      </c>
      <c r="BG5" s="3">
        <f>MAX(Crossbow!E$7 - $C5/2, 0)*MAX(1 - $D5/200,0)*Crossbow!$F$7</f>
        <v>232.79524599999999</v>
      </c>
      <c r="BJ5">
        <f>MAX(doge!E$3 - $C5, 0)</f>
        <v>0</v>
      </c>
      <c r="BK5">
        <f>MAX(doge!$E$4 - $C5, 0)</f>
        <v>0</v>
      </c>
      <c r="BL5">
        <f>MAX(doge!$E$5 - $C5, 0)</f>
        <v>0</v>
      </c>
      <c r="BM5">
        <f>MAX(doge!$E$6 - $C5, 0)</f>
        <v>5</v>
      </c>
      <c r="BN5">
        <f>MAX(doge!$E$7 - $C5, 0)</f>
        <v>10</v>
      </c>
      <c r="BP5" s="3">
        <f>MAX(hors!$E$3 - $C5/2, 0)*MAX(1 - $D5/200,0)</f>
        <v>45.65</v>
      </c>
      <c r="BQ5" s="3">
        <f>MAX(hors!$E$4 - $C5/2, 0)*MAX(1 - $D5/200,0)</f>
        <v>58.099999999999994</v>
      </c>
      <c r="BR5" s="3">
        <f>MAX(hors!$E$5 - $C5/2, 0)*MAX(1 - $D5/200,0)</f>
        <v>78.849999999999994</v>
      </c>
      <c r="BS5" s="3">
        <f>MAX(hors!$E$6 - $C5/2, 0)*MAX(1 - $D5/200,0)</f>
        <v>99.6</v>
      </c>
      <c r="BU5" s="3">
        <f>MAX(irgl!$E$3 - $C5, 0)*MAX(1 - $D5/100,0)</f>
        <v>105.6</v>
      </c>
      <c r="BV5" s="3">
        <f>MAX(irgl!$E$4 - $C5, 0)*MAX(1 - $D5/100,0)</f>
        <v>122.09999999999998</v>
      </c>
      <c r="BW5" s="3">
        <f>MAX(irgl!$E$5 - $C5, 0)*MAX(1 - $D5/100,0)</f>
        <v>145.19999999999999</v>
      </c>
      <c r="BX5" s="3">
        <f>MAX(irgl!$E$6 - $C5, 0)*MAX(1 - $D5/100,0)</f>
        <v>171.59999999999997</v>
      </c>
      <c r="BZ5" s="3">
        <f>MAX(sngl!$E$3, 0)*MAX(1 - $D5/100,0)</f>
        <v>79.199999999999989</v>
      </c>
      <c r="CA5" s="3">
        <f>MAX(sngl!$E$4, 0)*MAX(1 - $D5/100,0)</f>
        <v>92.399999999999991</v>
      </c>
      <c r="CB5" s="3">
        <f>MAX(sngl!$E$5, 0)*MAX(1 - $D5/100,0)</f>
        <v>112.19999999999999</v>
      </c>
      <c r="CC5" s="3">
        <f>MAX(sngl!$E$6, 0)*MAX(1 - $D5/100,0)</f>
        <v>131.99999999999997</v>
      </c>
    </row>
    <row r="6" spans="1:81" x14ac:dyDescent="0.3">
      <c r="A6" s="1">
        <v>4</v>
      </c>
      <c r="B6">
        <v>240</v>
      </c>
      <c r="C6">
        <v>40</v>
      </c>
      <c r="D6">
        <v>36</v>
      </c>
      <c r="E6">
        <v>30</v>
      </c>
      <c r="F6" s="3">
        <f t="shared" si="0"/>
        <v>169.79124567354276</v>
      </c>
      <c r="G6" s="3">
        <v>7.5</v>
      </c>
      <c r="H6" s="10">
        <f t="shared" si="1"/>
        <v>23</v>
      </c>
      <c r="I6" s="10">
        <f t="shared" si="2"/>
        <v>21</v>
      </c>
      <c r="J6" s="10">
        <f t="shared" si="3"/>
        <v>19</v>
      </c>
      <c r="K6" s="10">
        <f t="shared" si="4"/>
        <v>16</v>
      </c>
      <c r="M6" s="3"/>
      <c r="N6" s="3">
        <f>MAX(Sword!E$2 - $C6, 0)*Sword!$F$2</f>
        <v>12</v>
      </c>
      <c r="O6" s="3">
        <f>MAX(Sword!E$3 - $C6, 0)*Sword!$F$3</f>
        <v>34.875</v>
      </c>
      <c r="P6" s="3">
        <f>MAX(Sword!E$4 - $C6, 0)*Sword!$F$4</f>
        <v>60.9375</v>
      </c>
      <c r="Q6" s="3">
        <f>MAX(Sword!E$5 - $C6, 0)*Sword!$F$5</f>
        <v>90.75</v>
      </c>
      <c r="R6" s="3">
        <f>MAX(Sword!E$6 - $C6, 0)*Sword!$F$6</f>
        <v>126</v>
      </c>
      <c r="S6" s="3">
        <f>MAX(Sword!E$7 - $C6, 0)*Sword!$F$7</f>
        <v>163.6875</v>
      </c>
      <c r="T6" s="3">
        <f>MAX(Sword!E$8 - $C6, 0)*Sword!$F$8</f>
        <v>204.375</v>
      </c>
      <c r="U6" s="3">
        <f>MAX(Sword!E$9 - $C6, 0)*Sword!$F$9</f>
        <v>25.5</v>
      </c>
      <c r="W6" s="3">
        <f>MAX(Axe!E$2 - $C6/2, 0)*MAX(1 - $D6/200,0)*Axe!$F$2</f>
        <v>68.88000000000001</v>
      </c>
      <c r="X6" s="3">
        <f>MAX(Axe!E$3 - $C6/2, 0)*MAX(1 - $D6/200,0)*Axe!$F$3</f>
        <v>91.840000000000018</v>
      </c>
      <c r="Y6" s="3">
        <f>MAX(Axe!E$4 - $C6/2, 0)*MAX(1 - $D6/200,0)*Axe!$F$4</f>
        <v>117.91600000000001</v>
      </c>
      <c r="Z6" s="3">
        <f>MAX(Axe!E$5 - $C6/2, 0)*MAX(1 - $D6/200,0)*Axe!$F$5</f>
        <v>148.09200000000001</v>
      </c>
      <c r="AA6" s="3">
        <f>MAX(Axe!E$6 - $C6/2, 0)*MAX(1 - $D6/200,0)*Axe!$F$6</f>
        <v>180.56400000000002</v>
      </c>
      <c r="AB6" s="3">
        <f>MAX(Axe!E$7 - $C6/2, 0)*MAX(1 - $D6/200,0)*Axe!$F$7</f>
        <v>216.48000000000002</v>
      </c>
      <c r="AD6" s="3">
        <f>MAX(Scythe!D$2, 0)*MAX(1 - $D6/100,0)*Scythe!$F$2</f>
        <v>58.88</v>
      </c>
      <c r="AE6" s="3">
        <f>MAX(Scythe!D$3, 0)*MAX(1 - $D6/100,0)*Scythe!$F$3</f>
        <v>78.08</v>
      </c>
      <c r="AF6" s="3">
        <f>MAX(Scythe!D$4, 0)*MAX(1 - $D6/100,0)*Scythe!$F$4</f>
        <v>99.84</v>
      </c>
      <c r="AG6" s="3">
        <f>MAX(Scythe!D$5, 0)*MAX(1 - $D6/100,0)*Scythe!$F$5</f>
        <v>125.44</v>
      </c>
      <c r="AH6" s="3">
        <f>MAX(Scythe!D$6, 0)*MAX(1 - $D6/100,0)*Scythe!$F$6</f>
        <v>153.6</v>
      </c>
      <c r="AI6" s="3">
        <f>MAX(Scythe!D$7, 0)*MAX(1 - $D6/100,0)*Scythe!$F$7</f>
        <v>184.32</v>
      </c>
      <c r="AJ6" s="3">
        <f>MAX(Scythe!D$8, 0)*MAX(1 - $D6/100,0)*Scythe!$F$8</f>
        <v>48.64</v>
      </c>
      <c r="AK6" s="3">
        <f>MAX(Scythe!D$9, 0)*MAX(1 - $D6/100,0)*Scythe!$F$9</f>
        <v>56.32</v>
      </c>
      <c r="AL6" s="3">
        <f>MAX(Scythe!D$10, 0)*MAX(1 - $D6/100,0)*Scythe!$F$10</f>
        <v>64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52.102597354602437</v>
      </c>
      <c r="AV6" s="3">
        <f>MAX(Bow!E$3 - $C6, 0)*MAX(1 - $D6/100,0)*Bow!$F$3</f>
        <v>74.198432218581786</v>
      </c>
      <c r="AW6" s="3">
        <f>MAX(Bow!E$4 - $C6, 0)*MAX(1 - $D6/100,0)*Bow!$F$4</f>
        <v>93.83917431989677</v>
      </c>
      <c r="AX6" s="3">
        <f>MAX(Bow!E$5 - $C6, 0)*MAX(1 - $D6/100,0)*Bow!$F$5</f>
        <v>120.84519470920489</v>
      </c>
      <c r="AY6" s="3">
        <f>MAX(Bow!E$6 - $C6, 0)*MAX(1 - $D6/100,0)*Bow!$F$6</f>
        <v>147.85121509851297</v>
      </c>
      <c r="AZ6" s="3">
        <f>MAX(Bow!E$7 - $C6, 0)*MAX(1 - $D6/100,0)*Bow!$F$7</f>
        <v>179.7674210131498</v>
      </c>
      <c r="BB6" s="3">
        <f>MAX(Crossbow!E$2 - $C6/2, 0)*MAX(1 - $D6/200,0)*Crossbow!$F$2</f>
        <v>73.185000000000002</v>
      </c>
      <c r="BC6" s="3">
        <f>MAX(Crossbow!E$3 - $C6/2, 0)*MAX(1 - $D6/200,0)*Crossbow!$F$3</f>
        <v>97.580000000000013</v>
      </c>
      <c r="BD6" s="3">
        <f>MAX(Crossbow!E$4 - $C6/2, 0)*MAX(1 - $D6/200,0)*Crossbow!$F$4</f>
        <v>125.5994</v>
      </c>
      <c r="BE6" s="3">
        <f>MAX(Crossbow!E$5 - $C6/2, 0)*MAX(1 - $D6/200,0)*Crossbow!$F$5</f>
        <v>156.82499999999999</v>
      </c>
      <c r="BF6" s="3">
        <f>MAX(Crossbow!E$6 - $C6/2, 0)*MAX(1 - $D6/200,0)*Crossbow!$F$6</f>
        <v>192.10714000000002</v>
      </c>
      <c r="BG6" s="3">
        <f>MAX(Crossbow!E$7 - $C6/2, 0)*MAX(1 - $D6/200,0)*Crossbow!$F$7</f>
        <v>229.99048400000004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5</v>
      </c>
      <c r="BN6">
        <f>MAX(doge!$E$7 - $C6, 0)</f>
        <v>10</v>
      </c>
      <c r="BP6" s="3">
        <f>MAX(hors!$E$3 - $C6/2, 0)*MAX(1 - $D6/200,0)</f>
        <v>45.1</v>
      </c>
      <c r="BQ6" s="3">
        <f>MAX(hors!$E$4 - $C6/2, 0)*MAX(1 - $D6/200,0)</f>
        <v>57.400000000000006</v>
      </c>
      <c r="BR6" s="3">
        <f>MAX(hors!$E$5 - $C6/2, 0)*MAX(1 - $D6/200,0)</f>
        <v>77.900000000000006</v>
      </c>
      <c r="BS6" s="3">
        <f>MAX(hors!$E$6 - $C6/2, 0)*MAX(1 - $D6/200,0)</f>
        <v>98.4</v>
      </c>
      <c r="BU6" s="3">
        <f>MAX(irgl!$E$3 - $C6, 0)*MAX(1 - $D6/100,0)</f>
        <v>102.4</v>
      </c>
      <c r="BV6" s="3">
        <f>MAX(irgl!$E$4 - $C6, 0)*MAX(1 - $D6/100,0)</f>
        <v>118.4</v>
      </c>
      <c r="BW6" s="3">
        <f>MAX(irgl!$E$5 - $C6, 0)*MAX(1 - $D6/100,0)</f>
        <v>140.80000000000001</v>
      </c>
      <c r="BX6" s="3">
        <f>MAX(irgl!$E$6 - $C6, 0)*MAX(1 - $D6/100,0)</f>
        <v>166.4</v>
      </c>
      <c r="BZ6" s="3">
        <f>MAX(sngl!$E$3, 0)*MAX(1 - $D6/100,0)</f>
        <v>76.8</v>
      </c>
      <c r="CA6" s="3">
        <f>MAX(sngl!$E$4, 0)*MAX(1 - $D6/100,0)</f>
        <v>89.600000000000009</v>
      </c>
      <c r="CB6" s="3">
        <f>MAX(sngl!$E$5, 0)*MAX(1 - $D6/100,0)</f>
        <v>108.8</v>
      </c>
      <c r="CC6" s="3">
        <f>MAX(sngl!$E$6, 0)*MAX(1 - $D6/100,0)</f>
        <v>128</v>
      </c>
    </row>
    <row r="7" spans="1:81" x14ac:dyDescent="0.3">
      <c r="A7" s="1">
        <v>5</v>
      </c>
      <c r="B7">
        <v>270</v>
      </c>
      <c r="C7">
        <v>43</v>
      </c>
      <c r="D7">
        <v>36</v>
      </c>
      <c r="E7">
        <v>35</v>
      </c>
      <c r="F7" s="3">
        <f t="shared" si="0"/>
        <v>211.24954474155308</v>
      </c>
      <c r="G7" s="3">
        <v>9.5</v>
      </c>
      <c r="H7" s="10">
        <f t="shared" si="1"/>
        <v>27</v>
      </c>
      <c r="I7" s="10">
        <f t="shared" si="2"/>
        <v>24</v>
      </c>
      <c r="J7" s="10">
        <f t="shared" si="3"/>
        <v>22</v>
      </c>
      <c r="K7" s="10">
        <f t="shared" si="4"/>
        <v>19</v>
      </c>
      <c r="M7" s="3"/>
      <c r="N7" s="3">
        <f>MAX(Sword!E$2 - $C7, 0)*Sword!$F$2</f>
        <v>7.5</v>
      </c>
      <c r="O7" s="3">
        <f>MAX(Sword!E$3 - $C7, 0)*Sword!$F$3</f>
        <v>30.375</v>
      </c>
      <c r="P7" s="3">
        <f>MAX(Sword!E$4 - $C7, 0)*Sword!$F$4</f>
        <v>56.4375</v>
      </c>
      <c r="Q7" s="3">
        <f>MAX(Sword!E$5 - $C7, 0)*Sword!$F$5</f>
        <v>86.25</v>
      </c>
      <c r="R7" s="3">
        <f>MAX(Sword!E$6 - $C7, 0)*Sword!$F$6</f>
        <v>121.5</v>
      </c>
      <c r="S7" s="3">
        <f>MAX(Sword!E$7 - $C7, 0)*Sword!$F$7</f>
        <v>159.1875</v>
      </c>
      <c r="T7" s="3">
        <f>MAX(Sword!E$8 - $C7, 0)*Sword!$F$8</f>
        <v>199.875</v>
      </c>
      <c r="U7" s="3">
        <f>MAX(Sword!E$9 - $C7, 0)*Sword!$F$9</f>
        <v>21</v>
      </c>
      <c r="W7" s="3">
        <f>MAX(Axe!E$2 - $C7/2, 0)*MAX(1 - $D7/200,0)*Axe!$F$2</f>
        <v>67.896000000000001</v>
      </c>
      <c r="X7" s="3">
        <f>MAX(Axe!E$3 - $C7/2, 0)*MAX(1 - $D7/200,0)*Axe!$F$3</f>
        <v>90.856000000000009</v>
      </c>
      <c r="Y7" s="3">
        <f>MAX(Axe!E$4 - $C7/2, 0)*MAX(1 - $D7/200,0)*Axe!$F$4</f>
        <v>116.93200000000002</v>
      </c>
      <c r="Z7" s="3">
        <f>MAX(Axe!E$5 - $C7/2, 0)*MAX(1 - $D7/200,0)*Axe!$F$5</f>
        <v>147.10800000000003</v>
      </c>
      <c r="AA7" s="3">
        <f>MAX(Axe!E$6 - $C7/2, 0)*MAX(1 - $D7/200,0)*Axe!$F$6</f>
        <v>179.58000000000004</v>
      </c>
      <c r="AB7" s="3">
        <f>MAX(Axe!E$7 - $C7/2, 0)*MAX(1 - $D7/200,0)*Axe!$F$7</f>
        <v>215.49600000000001</v>
      </c>
      <c r="AD7" s="3">
        <f>MAX(Scythe!D$2, 0)*MAX(1 - $D7/100,0)*Scythe!$F$2</f>
        <v>58.88</v>
      </c>
      <c r="AE7" s="3">
        <f>MAX(Scythe!D$3, 0)*MAX(1 - $D7/100,0)*Scythe!$F$3</f>
        <v>78.08</v>
      </c>
      <c r="AF7" s="3">
        <f>MAX(Scythe!D$4, 0)*MAX(1 - $D7/100,0)*Scythe!$F$4</f>
        <v>99.84</v>
      </c>
      <c r="AG7" s="3">
        <f>MAX(Scythe!D$5, 0)*MAX(1 - $D7/100,0)*Scythe!$F$5</f>
        <v>125.44</v>
      </c>
      <c r="AH7" s="3">
        <f>MAX(Scythe!D$6, 0)*MAX(1 - $D7/100,0)*Scythe!$F$6</f>
        <v>153.6</v>
      </c>
      <c r="AI7" s="3">
        <f>MAX(Scythe!D$7, 0)*MAX(1 - $D7/100,0)*Scythe!$F$7</f>
        <v>184.32</v>
      </c>
      <c r="AJ7" s="3">
        <f>MAX(Scythe!D$8, 0)*MAX(1 - $D7/100,0)*Scythe!$F$8</f>
        <v>48.64</v>
      </c>
      <c r="AK7" s="3">
        <f>MAX(Scythe!D$9, 0)*MAX(1 - $D7/100,0)*Scythe!$F$9</f>
        <v>56.32</v>
      </c>
      <c r="AL7" s="3">
        <f>MAX(Scythe!D$10, 0)*MAX(1 - $D7/100,0)*Scythe!$F$10</f>
        <v>64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50.854597354602447</v>
      </c>
      <c r="AV7" s="3">
        <f>MAX(Bow!E$3 - $C7, 0)*MAX(1 - $D7/100,0)*Bow!$F$3</f>
        <v>72.950432218581795</v>
      </c>
      <c r="AW7" s="3">
        <f>MAX(Bow!E$4 - $C7, 0)*MAX(1 - $D7/100,0)*Bow!$F$4</f>
        <v>92.59117431989678</v>
      </c>
      <c r="AX7" s="3">
        <f>MAX(Bow!E$5 - $C7, 0)*MAX(1 - $D7/100,0)*Bow!$F$5</f>
        <v>119.59719470920489</v>
      </c>
      <c r="AY7" s="3">
        <f>MAX(Bow!E$6 - $C7, 0)*MAX(1 - $D7/100,0)*Bow!$F$6</f>
        <v>146.60321509851295</v>
      </c>
      <c r="AZ7" s="3">
        <f>MAX(Bow!E$7 - $C7, 0)*MAX(1 - $D7/100,0)*Bow!$F$7</f>
        <v>178.51942101314981</v>
      </c>
      <c r="BB7" s="3">
        <f>MAX(Crossbow!E$2 - $C7/2, 0)*MAX(1 - $D7/200,0)*Crossbow!$F$2</f>
        <v>72.139499999999998</v>
      </c>
      <c r="BC7" s="3">
        <f>MAX(Crossbow!E$3 - $C7/2, 0)*MAX(1 - $D7/200,0)*Crossbow!$F$3</f>
        <v>96.534500000000008</v>
      </c>
      <c r="BD7" s="3">
        <f>MAX(Crossbow!E$4 - $C7/2, 0)*MAX(1 - $D7/200,0)*Crossbow!$F$4</f>
        <v>124.55389999999998</v>
      </c>
      <c r="BE7" s="3">
        <f>MAX(Crossbow!E$5 - $C7/2, 0)*MAX(1 - $D7/200,0)*Crossbow!$F$5</f>
        <v>155.77949999999998</v>
      </c>
      <c r="BF7" s="3">
        <f>MAX(Crossbow!E$6 - $C7/2, 0)*MAX(1 - $D7/200,0)*Crossbow!$F$6</f>
        <v>191.06164000000001</v>
      </c>
      <c r="BG7" s="3">
        <f>MAX(Crossbow!E$7 - $C7/2, 0)*MAX(1 - $D7/200,0)*Crossbow!$F$7</f>
        <v>228.94498400000003</v>
      </c>
      <c r="BJ7">
        <f>MAX(doge!E$3 - $C7, 0)</f>
        <v>0</v>
      </c>
      <c r="BK7">
        <f>MAX(doge!$E$4 - $C7, 0)</f>
        <v>0</v>
      </c>
      <c r="BL7">
        <f>MAX(doge!$E$5 - $C7, 0)</f>
        <v>0</v>
      </c>
      <c r="BM7">
        <f>MAX(doge!$E$6 - $C7, 0)</f>
        <v>2</v>
      </c>
      <c r="BN7">
        <f>MAX(doge!$E$7 - $C7, 0)</f>
        <v>7</v>
      </c>
      <c r="BP7" s="3">
        <f>MAX(hors!$E$3 - $C7/2, 0)*MAX(1 - $D7/200,0)</f>
        <v>43.870000000000005</v>
      </c>
      <c r="BQ7" s="3">
        <f>MAX(hors!$E$4 - $C7/2, 0)*MAX(1 - $D7/200,0)</f>
        <v>56.17</v>
      </c>
      <c r="BR7" s="3">
        <f>MAX(hors!$E$5 - $C7/2, 0)*MAX(1 - $D7/200,0)</f>
        <v>76.67</v>
      </c>
      <c r="BS7" s="3">
        <f>MAX(hors!$E$6 - $C7/2, 0)*MAX(1 - $D7/200,0)</f>
        <v>97.17</v>
      </c>
      <c r="BU7" s="3">
        <f>MAX(irgl!$E$3 - $C7, 0)*MAX(1 - $D7/100,0)</f>
        <v>100.48</v>
      </c>
      <c r="BV7" s="3">
        <f>MAX(irgl!$E$4 - $C7, 0)*MAX(1 - $D7/100,0)</f>
        <v>116.48</v>
      </c>
      <c r="BW7" s="3">
        <f>MAX(irgl!$E$5 - $C7, 0)*MAX(1 - $D7/100,0)</f>
        <v>138.88</v>
      </c>
      <c r="BX7" s="3">
        <f>MAX(irgl!$E$6 - $C7, 0)*MAX(1 - $D7/100,0)</f>
        <v>164.48</v>
      </c>
      <c r="BZ7" s="3">
        <f>MAX(sngl!$E$3, 0)*MAX(1 - $D7/100,0)</f>
        <v>76.8</v>
      </c>
      <c r="CA7" s="3">
        <f>MAX(sngl!$E$4, 0)*MAX(1 - $D7/100,0)</f>
        <v>89.600000000000009</v>
      </c>
      <c r="CB7" s="3">
        <f>MAX(sngl!$E$5, 0)*MAX(1 - $D7/100,0)</f>
        <v>108.8</v>
      </c>
      <c r="CC7" s="3">
        <f>MAX(sngl!$E$6, 0)*MAX(1 - $D7/100,0)</f>
        <v>128</v>
      </c>
    </row>
    <row r="8" spans="1:81" x14ac:dyDescent="0.3">
      <c r="A8" s="1">
        <v>6</v>
      </c>
      <c r="B8">
        <v>300</v>
      </c>
      <c r="C8">
        <v>43</v>
      </c>
      <c r="D8">
        <v>38</v>
      </c>
      <c r="E8">
        <v>42</v>
      </c>
      <c r="F8" s="3">
        <f t="shared" si="0"/>
        <v>264.46297254603837</v>
      </c>
      <c r="G8" s="3">
        <v>12</v>
      </c>
      <c r="H8" s="10">
        <f t="shared" si="1"/>
        <v>31</v>
      </c>
      <c r="I8" s="10">
        <f t="shared" si="2"/>
        <v>29</v>
      </c>
      <c r="J8" s="10">
        <f t="shared" si="3"/>
        <v>26</v>
      </c>
      <c r="K8" s="10">
        <f t="shared" si="4"/>
        <v>23</v>
      </c>
      <c r="M8" s="3"/>
      <c r="N8" s="3">
        <f>MAX(Sword!E$2 - $C8, 0)*Sword!$F$2</f>
        <v>7.5</v>
      </c>
      <c r="O8" s="3">
        <f>MAX(Sword!E$3 - $C8, 0)*Sword!$F$3</f>
        <v>30.375</v>
      </c>
      <c r="P8" s="3">
        <f>MAX(Sword!E$4 - $C8, 0)*Sword!$F$4</f>
        <v>56.4375</v>
      </c>
      <c r="Q8" s="3">
        <f>MAX(Sword!E$5 - $C8, 0)*Sword!$F$5</f>
        <v>86.25</v>
      </c>
      <c r="R8" s="3">
        <f>MAX(Sword!E$6 - $C8, 0)*Sword!$F$6</f>
        <v>121.5</v>
      </c>
      <c r="S8" s="3">
        <f>MAX(Sword!E$7 - $C8, 0)*Sword!$F$7</f>
        <v>159.1875</v>
      </c>
      <c r="T8" s="3">
        <f>MAX(Sword!E$8 - $C8, 0)*Sword!$F$8</f>
        <v>199.875</v>
      </c>
      <c r="U8" s="3">
        <f>MAX(Sword!E$9 - $C8, 0)*Sword!$F$9</f>
        <v>21</v>
      </c>
      <c r="W8" s="3">
        <f>MAX(Axe!E$2 - $C8/2, 0)*MAX(1 - $D8/200,0)*Axe!$F$2</f>
        <v>67.068000000000012</v>
      </c>
      <c r="X8" s="3">
        <f>MAX(Axe!E$3 - $C8/2, 0)*MAX(1 - $D8/200,0)*Axe!$F$3</f>
        <v>89.748000000000005</v>
      </c>
      <c r="Y8" s="3">
        <f>MAX(Axe!E$4 - $C8/2, 0)*MAX(1 - $D8/200,0)*Axe!$F$4</f>
        <v>115.50600000000003</v>
      </c>
      <c r="Z8" s="3">
        <f>MAX(Axe!E$5 - $C8/2, 0)*MAX(1 - $D8/200,0)*Axe!$F$5</f>
        <v>145.31400000000002</v>
      </c>
      <c r="AA8" s="3">
        <f>MAX(Axe!E$6 - $C8/2, 0)*MAX(1 - $D8/200,0)*Axe!$F$6</f>
        <v>177.39000000000001</v>
      </c>
      <c r="AB8" s="3">
        <f>MAX(Axe!E$7 - $C8/2, 0)*MAX(1 - $D8/200,0)*Axe!$F$7</f>
        <v>212.86800000000005</v>
      </c>
      <c r="AD8" s="3">
        <f>MAX(Scythe!D$2, 0)*MAX(1 - $D8/100,0)*Scythe!$F$2</f>
        <v>57.04</v>
      </c>
      <c r="AE8" s="3">
        <f>MAX(Scythe!D$3, 0)*MAX(1 - $D8/100,0)*Scythe!$F$3</f>
        <v>75.64</v>
      </c>
      <c r="AF8" s="3">
        <f>MAX(Scythe!D$4, 0)*MAX(1 - $D8/100,0)*Scythe!$F$4</f>
        <v>96.72</v>
      </c>
      <c r="AG8" s="3">
        <f>MAX(Scythe!D$5, 0)*MAX(1 - $D8/100,0)*Scythe!$F$5</f>
        <v>121.52</v>
      </c>
      <c r="AH8" s="3">
        <f>MAX(Scythe!D$6, 0)*MAX(1 - $D8/100,0)*Scythe!$F$6</f>
        <v>148.80000000000001</v>
      </c>
      <c r="AI8" s="3">
        <f>MAX(Scythe!D$7, 0)*MAX(1 - $D8/100,0)*Scythe!$F$7</f>
        <v>178.56</v>
      </c>
      <c r="AJ8" s="3">
        <f>MAX(Scythe!D$8, 0)*MAX(1 - $D8/100,0)*Scythe!$F$8</f>
        <v>47.12</v>
      </c>
      <c r="AK8" s="3">
        <f>MAX(Scythe!D$9, 0)*MAX(1 - $D8/100,0)*Scythe!$F$9</f>
        <v>54.56</v>
      </c>
      <c r="AL8" s="3">
        <f>MAX(Scythe!D$10, 0)*MAX(1 - $D8/100,0)*Scythe!$F$10</f>
        <v>62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49.265391187271113</v>
      </c>
      <c r="AV8" s="3">
        <f>MAX(Bow!E$3 - $C8, 0)*MAX(1 - $D8/100,0)*Bow!$F$3</f>
        <v>70.670731211751104</v>
      </c>
      <c r="AW8" s="3">
        <f>MAX(Bow!E$4 - $C8, 0)*MAX(1 - $D8/100,0)*Bow!$F$4</f>
        <v>89.697700122400008</v>
      </c>
      <c r="AX8" s="3">
        <f>MAX(Bow!E$5 - $C8, 0)*MAX(1 - $D8/100,0)*Bow!$F$5</f>
        <v>115.85978237454222</v>
      </c>
      <c r="AY8" s="3">
        <f>MAX(Bow!E$6 - $C8, 0)*MAX(1 - $D8/100,0)*Bow!$F$6</f>
        <v>142.02186462668445</v>
      </c>
      <c r="AZ8" s="3">
        <f>MAX(Bow!E$7 - $C8, 0)*MAX(1 - $D8/100,0)*Bow!$F$7</f>
        <v>172.94068910648889</v>
      </c>
      <c r="BB8" s="3">
        <f>MAX(Crossbow!E$2 - $C8/2, 0)*MAX(1 - $D8/200,0)*Crossbow!$F$2</f>
        <v>71.259750000000011</v>
      </c>
      <c r="BC8" s="3">
        <f>MAX(Crossbow!E$3 - $C8/2, 0)*MAX(1 - $D8/200,0)*Crossbow!$F$3</f>
        <v>95.357249999999993</v>
      </c>
      <c r="BD8" s="3">
        <f>MAX(Crossbow!E$4 - $C8/2, 0)*MAX(1 - $D8/200,0)*Crossbow!$F$4</f>
        <v>123.03495000000001</v>
      </c>
      <c r="BE8" s="3">
        <f>MAX(Crossbow!E$5 - $C8/2, 0)*MAX(1 - $D8/200,0)*Crossbow!$F$5</f>
        <v>153.87975</v>
      </c>
      <c r="BF8" s="3">
        <f>MAX(Crossbow!E$6 - $C8/2, 0)*MAX(1 - $D8/200,0)*Crossbow!$F$6</f>
        <v>188.73161999999999</v>
      </c>
      <c r="BG8" s="3">
        <f>MAX(Crossbow!E$7 - $C8/2, 0)*MAX(1 - $D8/200,0)*Crossbow!$F$7</f>
        <v>226.15297200000003</v>
      </c>
      <c r="BJ8">
        <f>MAX(doge!E$3 - $C8, 0)</f>
        <v>0</v>
      </c>
      <c r="BK8">
        <f>MAX(doge!$E$4 - $C8, 0)</f>
        <v>0</v>
      </c>
      <c r="BL8">
        <f>MAX(doge!$E$5 - $C8, 0)</f>
        <v>0</v>
      </c>
      <c r="BM8">
        <f>MAX(doge!$E$6 - $C8, 0)</f>
        <v>2</v>
      </c>
      <c r="BN8">
        <f>MAX(doge!$E$7 - $C8, 0)</f>
        <v>7</v>
      </c>
      <c r="BP8" s="3">
        <f>MAX(hors!$E$3 - $C8/2, 0)*MAX(1 - $D8/200,0)</f>
        <v>43.335000000000001</v>
      </c>
      <c r="BQ8" s="3">
        <f>MAX(hors!$E$4 - $C8/2, 0)*MAX(1 - $D8/200,0)</f>
        <v>55.485000000000007</v>
      </c>
      <c r="BR8" s="3">
        <f>MAX(hors!$E$5 - $C8/2, 0)*MAX(1 - $D8/200,0)</f>
        <v>75.734999999999999</v>
      </c>
      <c r="BS8" s="3">
        <f>MAX(hors!$E$6 - $C8/2, 0)*MAX(1 - $D8/200,0)</f>
        <v>95.984999999999999</v>
      </c>
      <c r="BU8" s="3">
        <f>MAX(irgl!$E$3 - $C8, 0)*MAX(1 - $D8/100,0)</f>
        <v>97.34</v>
      </c>
      <c r="BV8" s="3">
        <f>MAX(irgl!$E$4 - $C8, 0)*MAX(1 - $D8/100,0)</f>
        <v>112.84</v>
      </c>
      <c r="BW8" s="3">
        <f>MAX(irgl!$E$5 - $C8, 0)*MAX(1 - $D8/100,0)</f>
        <v>134.54</v>
      </c>
      <c r="BX8" s="3">
        <f>MAX(irgl!$E$6 - $C8, 0)*MAX(1 - $D8/100,0)</f>
        <v>159.34</v>
      </c>
      <c r="BZ8" s="3">
        <f>MAX(sngl!$E$3, 0)*MAX(1 - $D8/100,0)</f>
        <v>74.400000000000006</v>
      </c>
      <c r="CA8" s="3">
        <f>MAX(sngl!$E$4, 0)*MAX(1 - $D8/100,0)</f>
        <v>86.8</v>
      </c>
      <c r="CB8" s="3">
        <f>MAX(sngl!$E$5, 0)*MAX(1 - $D8/100,0)</f>
        <v>105.4</v>
      </c>
      <c r="CC8" s="3">
        <f>MAX(sngl!$E$6, 0)*MAX(1 - $D8/100,0)</f>
        <v>124</v>
      </c>
    </row>
    <row r="9" spans="1:81" x14ac:dyDescent="0.3">
      <c r="A9" s="1">
        <v>7</v>
      </c>
      <c r="B9">
        <v>340</v>
      </c>
      <c r="C9">
        <v>45</v>
      </c>
      <c r="D9">
        <v>38</v>
      </c>
      <c r="E9">
        <v>48</v>
      </c>
      <c r="F9" s="3">
        <f t="shared" ref="F9" si="5">($B9 + 3 * $C9) / 10 / (1 - $D9 * 0.006) *POWER($E9, 0.75) * $C$14 / 13</f>
        <v>323.66456318857706</v>
      </c>
      <c r="G9" s="3">
        <v>15</v>
      </c>
      <c r="H9" s="10">
        <f t="shared" si="1"/>
        <v>35</v>
      </c>
      <c r="I9" s="10">
        <f t="shared" si="2"/>
        <v>33</v>
      </c>
      <c r="J9" s="10">
        <f t="shared" si="3"/>
        <v>30</v>
      </c>
      <c r="K9" s="10">
        <f t="shared" si="4"/>
        <v>27</v>
      </c>
      <c r="M9" s="3"/>
      <c r="N9" s="3">
        <f>MAX(Sword!E$2 - $C9, 0)*Sword!$F$2</f>
        <v>4.5</v>
      </c>
      <c r="O9" s="3">
        <f>MAX(Sword!E$3 - $C9, 0)*Sword!$F$3</f>
        <v>27.375</v>
      </c>
      <c r="P9" s="3">
        <f>MAX(Sword!E$4 - $C9, 0)*Sword!$F$4</f>
        <v>53.4375</v>
      </c>
      <c r="Q9" s="3">
        <f>MAX(Sword!E$5 - $C9, 0)*Sword!$F$5</f>
        <v>83.25</v>
      </c>
      <c r="R9" s="3">
        <f>MAX(Sword!E$6 - $C9, 0)*Sword!$F$6</f>
        <v>118.5</v>
      </c>
      <c r="S9" s="3">
        <f>MAX(Sword!E$7 - $C9, 0)*Sword!$F$7</f>
        <v>156.1875</v>
      </c>
      <c r="T9" s="3">
        <f>MAX(Sword!E$8 - $C9, 0)*Sword!$F$8</f>
        <v>196.875</v>
      </c>
      <c r="U9" s="3">
        <f>MAX(Sword!E$9 - $C9, 0)*Sword!$F$9</f>
        <v>18</v>
      </c>
      <c r="W9" s="3">
        <f>MAX(Axe!E$2 - $C9/2, 0)*MAX(1 - $D9/200,0)*Axe!$F$2</f>
        <v>66.42</v>
      </c>
      <c r="X9" s="3">
        <f>MAX(Axe!E$3 - $C9/2, 0)*MAX(1 - $D9/200,0)*Axe!$F$3</f>
        <v>89.100000000000023</v>
      </c>
      <c r="Y9" s="3">
        <f>MAX(Axe!E$4 - $C9/2, 0)*MAX(1 - $D9/200,0)*Axe!$F$4</f>
        <v>114.85800000000002</v>
      </c>
      <c r="Z9" s="3">
        <f>MAX(Axe!E$5 - $C9/2, 0)*MAX(1 - $D9/200,0)*Axe!$F$5</f>
        <v>144.66600000000003</v>
      </c>
      <c r="AA9" s="3">
        <f>MAX(Axe!E$6 - $C9/2, 0)*MAX(1 - $D9/200,0)*Axe!$F$6</f>
        <v>176.74200000000002</v>
      </c>
      <c r="AB9" s="3">
        <f>MAX(Axe!E$7 - $C9/2, 0)*MAX(1 - $D9/200,0)*Axe!$F$7</f>
        <v>212.22000000000003</v>
      </c>
      <c r="AD9" s="3">
        <f>MAX(Scythe!D$2, 0)*MAX(1 - $D9/100,0)*Scythe!$F$2</f>
        <v>57.04</v>
      </c>
      <c r="AE9" s="3">
        <f>MAX(Scythe!D$3, 0)*MAX(1 - $D9/100,0)*Scythe!$F$3</f>
        <v>75.64</v>
      </c>
      <c r="AF9" s="3">
        <f>MAX(Scythe!D$4, 0)*MAX(1 - $D9/100,0)*Scythe!$F$4</f>
        <v>96.72</v>
      </c>
      <c r="AG9" s="3">
        <f>MAX(Scythe!D$5, 0)*MAX(1 - $D9/100,0)*Scythe!$F$5</f>
        <v>121.52</v>
      </c>
      <c r="AH9" s="3">
        <f>MAX(Scythe!D$6, 0)*MAX(1 - $D9/100,0)*Scythe!$F$6</f>
        <v>148.80000000000001</v>
      </c>
      <c r="AI9" s="3">
        <f>MAX(Scythe!D$7, 0)*MAX(1 - $D9/100,0)*Scythe!$F$7</f>
        <v>178.56</v>
      </c>
      <c r="AJ9" s="3">
        <f>MAX(Scythe!D$8, 0)*MAX(1 - $D9/100,0)*Scythe!$F$8</f>
        <v>47.12</v>
      </c>
      <c r="AK9" s="3">
        <f>MAX(Scythe!D$9, 0)*MAX(1 - $D9/100,0)*Scythe!$F$9</f>
        <v>54.56</v>
      </c>
      <c r="AL9" s="3">
        <f>MAX(Scythe!D$10, 0)*MAX(1 - $D9/100,0)*Scythe!$F$10</f>
        <v>62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48.459391187271116</v>
      </c>
      <c r="AV9" s="3">
        <f>MAX(Bow!E$3 - $C9, 0)*MAX(1 - $D9/100,0)*Bow!$F$3</f>
        <v>69.864731211751106</v>
      </c>
      <c r="AW9" s="3">
        <f>MAX(Bow!E$4 - $C9, 0)*MAX(1 - $D9/100,0)*Bow!$F$4</f>
        <v>88.89170012240001</v>
      </c>
      <c r="AX9" s="3">
        <f>MAX(Bow!E$5 - $C9, 0)*MAX(1 - $D9/100,0)*Bow!$F$5</f>
        <v>115.05378237454224</v>
      </c>
      <c r="AY9" s="3">
        <f>MAX(Bow!E$6 - $C9, 0)*MAX(1 - $D9/100,0)*Bow!$F$6</f>
        <v>141.21586462668444</v>
      </c>
      <c r="AZ9" s="3">
        <f>MAX(Bow!E$7 - $C9, 0)*MAX(1 - $D9/100,0)*Bow!$F$7</f>
        <v>172.13468910648888</v>
      </c>
      <c r="BB9" s="3">
        <f>MAX(Crossbow!E$2 - $C9/2, 0)*MAX(1 - $D9/200,0)*Crossbow!$F$2</f>
        <v>70.571250000000006</v>
      </c>
      <c r="BC9" s="3">
        <f>MAX(Crossbow!E$3 - $C9/2, 0)*MAX(1 - $D9/200,0)*Crossbow!$F$3</f>
        <v>94.668750000000003</v>
      </c>
      <c r="BD9" s="3">
        <f>MAX(Crossbow!E$4 - $C9/2, 0)*MAX(1 - $D9/200,0)*Crossbow!$F$4</f>
        <v>122.34645</v>
      </c>
      <c r="BE9" s="3">
        <f>MAX(Crossbow!E$5 - $C9/2, 0)*MAX(1 - $D9/200,0)*Crossbow!$F$5</f>
        <v>153.19125</v>
      </c>
      <c r="BF9" s="3">
        <f>MAX(Crossbow!E$6 - $C9/2, 0)*MAX(1 - $D9/200,0)*Crossbow!$F$6</f>
        <v>188.04312000000002</v>
      </c>
      <c r="BG9" s="3">
        <f>MAX(Crossbow!E$7 - $C9/2, 0)*MAX(1 - $D9/200,0)*Crossbow!$F$7</f>
        <v>225.46447200000003</v>
      </c>
      <c r="BJ9">
        <f>MAX(doge!E$3 - $C9, 0)</f>
        <v>0</v>
      </c>
      <c r="BK9">
        <f>MAX(doge!$E$4 - $C9, 0)</f>
        <v>0</v>
      </c>
      <c r="BL9">
        <f>MAX(doge!$E$5 - $C9, 0)</f>
        <v>0</v>
      </c>
      <c r="BM9">
        <f>MAX(doge!$E$6 - $C9, 0)</f>
        <v>0</v>
      </c>
      <c r="BN9">
        <f>MAX(doge!$E$7 - $C9, 0)</f>
        <v>5</v>
      </c>
      <c r="BP9" s="3">
        <f>MAX(hors!$E$3 - $C9/2, 0)*MAX(1 - $D9/200,0)</f>
        <v>42.525000000000006</v>
      </c>
      <c r="BQ9" s="3">
        <f>MAX(hors!$E$4 - $C9/2, 0)*MAX(1 - $D9/200,0)</f>
        <v>54.675000000000004</v>
      </c>
      <c r="BR9" s="3">
        <f>MAX(hors!$E$5 - $C9/2, 0)*MAX(1 - $D9/200,0)</f>
        <v>74.925000000000011</v>
      </c>
      <c r="BS9" s="3">
        <f>MAX(hors!$E$6 - $C9/2, 0)*MAX(1 - $D9/200,0)</f>
        <v>95.175000000000011</v>
      </c>
      <c r="BU9" s="3">
        <f>MAX(irgl!$E$3 - $C9, 0)*MAX(1 - $D9/100,0)</f>
        <v>96.1</v>
      </c>
      <c r="BV9" s="3">
        <f>MAX(irgl!$E$4 - $C9, 0)*MAX(1 - $D9/100,0)</f>
        <v>111.6</v>
      </c>
      <c r="BW9" s="3">
        <f>MAX(irgl!$E$5 - $C9, 0)*MAX(1 - $D9/100,0)</f>
        <v>133.30000000000001</v>
      </c>
      <c r="BX9" s="3">
        <f>MAX(irgl!$E$6 - $C9, 0)*MAX(1 - $D9/100,0)</f>
        <v>158.1</v>
      </c>
      <c r="BZ9" s="3">
        <f>MAX(sngl!$E$3, 0)*MAX(1 - $D9/100,0)</f>
        <v>74.400000000000006</v>
      </c>
      <c r="CA9" s="3">
        <f>MAX(sngl!$E$4, 0)*MAX(1 - $D9/100,0)</f>
        <v>86.8</v>
      </c>
      <c r="CB9" s="3">
        <f>MAX(sngl!$E$5, 0)*MAX(1 - $D9/100,0)</f>
        <v>105.4</v>
      </c>
      <c r="CC9" s="3">
        <f>MAX(sngl!$E$6, 0)*MAX(1 - $D9/100,0)</f>
        <v>124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3.75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DCA7-4185-4763-9CEB-2B33AD9A67D7}">
  <dimension ref="A1:CC13"/>
  <sheetViews>
    <sheetView zoomScaleNormal="100" workbookViewId="0">
      <pane xSplit="1" topLeftCell="B1" activePane="topRight" state="frozen"/>
      <selection activeCell="I10" sqref="I1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90</v>
      </c>
      <c r="C3">
        <v>45</v>
      </c>
      <c r="D3">
        <v>0</v>
      </c>
      <c r="E3">
        <v>12</v>
      </c>
      <c r="F3" s="3">
        <f t="shared" ref="F3:F8" si="0">($B3 + 3 * $C3) / 10 / (1 - $D3 * 0.006) *POWER($E3, 0.75) * $C$13 / 13</f>
        <v>33.476986337579582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4.5</v>
      </c>
      <c r="O3" s="3">
        <f>MAX(Sword!E$3 - $C3, 0)*Sword!$F$3</f>
        <v>27.375</v>
      </c>
      <c r="P3" s="3">
        <f>MAX(Sword!E$4 - $C3, 0)*Sword!$F$4</f>
        <v>53.4375</v>
      </c>
      <c r="Q3" s="3">
        <f>MAX(Sword!E$5 - $C3, 0)*Sword!$F$5</f>
        <v>83.25</v>
      </c>
      <c r="R3" s="3">
        <f>MAX(Sword!E$6 - $C3, 0)*Sword!$F$6</f>
        <v>118.5</v>
      </c>
      <c r="S3" s="3">
        <f>MAX(Sword!E$7 - $C3, 0)*Sword!$F$7</f>
        <v>156.1875</v>
      </c>
      <c r="T3" s="3">
        <f>MAX(Sword!E$8 - $C3, 0)*Sword!$F$8</f>
        <v>196.875</v>
      </c>
      <c r="U3" s="3">
        <f>MAX(Sword!E$9 - $C3, 0)*Sword!$F$9</f>
        <v>18</v>
      </c>
      <c r="W3" s="3">
        <f>MAX(Axe!E$2 - $C3/2, 0)*MAX(1 - $D3/200,0)*Axe!$F$2</f>
        <v>82</v>
      </c>
      <c r="X3" s="3">
        <f>MAX(Axe!E$3 - $C3/2, 0)*MAX(1 - $D3/200,0)*Axe!$F$3</f>
        <v>110</v>
      </c>
      <c r="Y3" s="3">
        <f>MAX(Axe!E$4 - $C3/2, 0)*MAX(1 - $D3/200,0)*Axe!$F$4</f>
        <v>141.80000000000001</v>
      </c>
      <c r="Z3" s="3">
        <f>MAX(Axe!E$5 - $C3/2, 0)*MAX(1 - $D3/200,0)*Axe!$F$5</f>
        <v>178.60000000000002</v>
      </c>
      <c r="AA3" s="3">
        <f>MAX(Axe!E$6 - $C3/2, 0)*MAX(1 - $D3/200,0)*Axe!$F$6</f>
        <v>218.20000000000002</v>
      </c>
      <c r="AB3" s="3">
        <f>MAX(Axe!E$7 - $C3/2, 0)*MAX(1 - $D3/200,0)*Axe!$F$7</f>
        <v>262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78.160308366566312</v>
      </c>
      <c r="AV3" s="3">
        <f>MAX(Bow!E$3 - $C3, 0)*MAX(1 - $D3/100,0)*Bow!$F$3</f>
        <v>112.68505034153404</v>
      </c>
      <c r="AW3" s="3">
        <f>MAX(Bow!E$4 - $C3, 0)*MAX(1 - $D3/100,0)*Bow!$F$4</f>
        <v>143.37370987483871</v>
      </c>
      <c r="AX3" s="3">
        <f>MAX(Bow!E$5 - $C3, 0)*MAX(1 - $D3/100,0)*Bow!$F$5</f>
        <v>185.57061673313262</v>
      </c>
      <c r="AY3" s="3">
        <f>MAX(Bow!E$6 - $C3, 0)*MAX(1 - $D3/100,0)*Bow!$F$6</f>
        <v>227.76752359142648</v>
      </c>
      <c r="AZ3" s="3">
        <f>MAX(Bow!E$7 - $C3, 0)*MAX(1 - $D3/100,0)*Bow!$F$7</f>
        <v>277.63659533304656</v>
      </c>
      <c r="BB3" s="3">
        <f>MAX(Crossbow!E$2 - $C3/2, 0)*MAX(1 - $D3/200,0)*Crossbow!$F$2</f>
        <v>87.125</v>
      </c>
      <c r="BC3" s="3">
        <f>MAX(Crossbow!E$3 - $C3/2, 0)*MAX(1 - $D3/200,0)*Crossbow!$F$3</f>
        <v>116.875</v>
      </c>
      <c r="BD3" s="3">
        <f>MAX(Crossbow!E$4 - $C3/2, 0)*MAX(1 - $D3/200,0)*Crossbow!$F$4</f>
        <v>151.04499999999999</v>
      </c>
      <c r="BE3" s="3">
        <f>MAX(Crossbow!E$5 - $C3/2, 0)*MAX(1 - $D3/200,0)*Crossbow!$F$5</f>
        <v>189.12499999999997</v>
      </c>
      <c r="BF3" s="3">
        <f>MAX(Crossbow!E$6 - $C3/2, 0)*MAX(1 - $D3/200,0)*Crossbow!$F$6</f>
        <v>232.15199999999999</v>
      </c>
      <c r="BG3" s="3">
        <f>MAX(Crossbow!E$7 - $C3/2, 0)*MAX(1 - $D3/200,0)*Crossbow!$F$7</f>
        <v>278.35120000000001</v>
      </c>
      <c r="BJ3">
        <f>MAX(doge!E$3 - $C3, 0)</f>
        <v>0</v>
      </c>
      <c r="BK3">
        <f>MAX(doge!$E$4 - $C3, 0)</f>
        <v>0</v>
      </c>
      <c r="BL3">
        <f>MAX(doge!$E$5 - $C3, 0)</f>
        <v>0</v>
      </c>
      <c r="BM3">
        <f>MAX(doge!$E$6 - $C3, 0)</f>
        <v>0</v>
      </c>
      <c r="BN3">
        <f>MAX(doge!$E$7 - $C3, 0)</f>
        <v>5</v>
      </c>
      <c r="BP3" s="3">
        <f>MAX(hors!$E$3 - $C3/2, 0)*MAX(1 - $D3/200,0)</f>
        <v>52.5</v>
      </c>
      <c r="BQ3" s="3">
        <f>MAX(hors!$E$4 - $C3/2, 0)*MAX(1 - $D3/200,0)</f>
        <v>67.5</v>
      </c>
      <c r="BR3" s="3">
        <f>MAX(hors!$E$5 - $C3/2, 0)*MAX(1 - $D3/200,0)</f>
        <v>92.5</v>
      </c>
      <c r="BS3" s="3">
        <f>MAX(hors!$E$6 - $C3/2, 0)*MAX(1 - $D3/200,0)</f>
        <v>117.5</v>
      </c>
      <c r="BU3" s="3">
        <f>MAX(irgl!$E$3 - $C3, 0)*MAX(1 - $D3/100,0)</f>
        <v>155</v>
      </c>
      <c r="BV3" s="3">
        <f>MAX(irgl!$E$4 - $C3, 0)*MAX(1 - $D3/100,0)</f>
        <v>180</v>
      </c>
      <c r="BW3" s="3">
        <f>MAX(irgl!$E$5 - $C3, 0)*MAX(1 - $D3/100,0)</f>
        <v>215</v>
      </c>
      <c r="BX3" s="3">
        <f>MAX(irgl!$E$6 - $C3, 0)*MAX(1 - $D3/100,0)</f>
        <v>255</v>
      </c>
      <c r="BZ3" s="3">
        <f>MAX(sngl!$E$3, 0)*MAX(1 - $D3/100,0)</f>
        <v>120</v>
      </c>
      <c r="CA3" s="3">
        <f>MAX(sngl!$E$4, 0)*MAX(1 - $D3/100,0)</f>
        <v>140</v>
      </c>
      <c r="CB3" s="3">
        <f>MAX(sngl!$E$5, 0)*MAX(1 - $D3/100,0)</f>
        <v>170</v>
      </c>
      <c r="CC3" s="3">
        <f>MAX(sngl!$E$6, 0)*MAX(1 - $D3/100,0)</f>
        <v>200</v>
      </c>
    </row>
    <row r="4" spans="1:81" x14ac:dyDescent="0.3">
      <c r="A4" s="1">
        <v>2</v>
      </c>
      <c r="B4">
        <v>110</v>
      </c>
      <c r="C4">
        <v>45</v>
      </c>
      <c r="D4">
        <v>1</v>
      </c>
      <c r="E4">
        <v>15</v>
      </c>
      <c r="F4" s="3">
        <f t="shared" si="0"/>
        <v>43.353687884264254</v>
      </c>
      <c r="G4" s="3">
        <v>9.5</v>
      </c>
      <c r="H4" s="10">
        <f t="shared" ref="H4:H8" si="1">_xlfn.CEILING.MATH(LN(MAX($G4*4,1))^2.5+1)</f>
        <v>27</v>
      </c>
      <c r="I4" s="10">
        <f t="shared" ref="I4:I8" si="2">_xlfn.CEILING.MATH(LN(MAX($G4*3.5,1))^2.5+1)</f>
        <v>24</v>
      </c>
      <c r="J4" s="10">
        <f t="shared" ref="J4:J8" si="3">_xlfn.CEILING.MATH(LN(MAX($G4*3,1))^2.5+1)</f>
        <v>22</v>
      </c>
      <c r="K4" s="10">
        <f t="shared" ref="K4:K8" si="4">_xlfn.CEILING.MATH(LN(MAX($G4*2.5,1))^2.5+1)</f>
        <v>19</v>
      </c>
      <c r="M4" s="3"/>
      <c r="N4" s="3">
        <f>MAX(Sword!E$2 - $C4, 0)*Sword!$F$2</f>
        <v>4.5</v>
      </c>
      <c r="O4" s="3">
        <f>MAX(Sword!E$3 - $C4, 0)*Sword!$F$3</f>
        <v>27.375</v>
      </c>
      <c r="P4" s="3">
        <f>MAX(Sword!E$4 - $C4, 0)*Sword!$F$4</f>
        <v>53.4375</v>
      </c>
      <c r="Q4" s="3">
        <f>MAX(Sword!E$5 - $C4, 0)*Sword!$F$5</f>
        <v>83.25</v>
      </c>
      <c r="R4" s="3">
        <f>MAX(Sword!E$6 - $C4, 0)*Sword!$F$6</f>
        <v>118.5</v>
      </c>
      <c r="S4" s="3">
        <f>MAX(Sword!E$7 - $C4, 0)*Sword!$F$7</f>
        <v>156.1875</v>
      </c>
      <c r="T4" s="3">
        <f>MAX(Sword!E$8 - $C4, 0)*Sword!$F$8</f>
        <v>196.875</v>
      </c>
      <c r="U4" s="3">
        <f>MAX(Sword!E$9 - $C4, 0)*Sword!$F$9</f>
        <v>18</v>
      </c>
      <c r="W4" s="3">
        <f>MAX(Axe!E$2 - $C4/2, 0)*MAX(1 - $D4/200,0)*Axe!$F$2</f>
        <v>81.59</v>
      </c>
      <c r="X4" s="3">
        <f>MAX(Axe!E$3 - $C4/2, 0)*MAX(1 - $D4/200,0)*Axe!$F$3</f>
        <v>109.45</v>
      </c>
      <c r="Y4" s="3">
        <f>MAX(Axe!E$4 - $C4/2, 0)*MAX(1 - $D4/200,0)*Axe!$F$4</f>
        <v>141.09100000000001</v>
      </c>
      <c r="Z4" s="3">
        <f>MAX(Axe!E$5 - $C4/2, 0)*MAX(1 - $D4/200,0)*Axe!$F$5</f>
        <v>177.70699999999999</v>
      </c>
      <c r="AA4" s="3">
        <f>MAX(Axe!E$6 - $C4/2, 0)*MAX(1 - $D4/200,0)*Axe!$F$6</f>
        <v>217.10900000000004</v>
      </c>
      <c r="AB4" s="3">
        <f>MAX(Axe!E$7 - $C4/2, 0)*MAX(1 - $D4/200,0)*Axe!$F$7</f>
        <v>260.69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77.378705282900654</v>
      </c>
      <c r="AV4" s="3">
        <f>MAX(Bow!E$3 - $C4, 0)*MAX(1 - $D4/100,0)*Bow!$F$3</f>
        <v>111.5581998381187</v>
      </c>
      <c r="AW4" s="3">
        <f>MAX(Bow!E$4 - $C4, 0)*MAX(1 - $D4/100,0)*Bow!$F$4</f>
        <v>141.93997277609034</v>
      </c>
      <c r="AX4" s="3">
        <f>MAX(Bow!E$5 - $C4, 0)*MAX(1 - $D4/100,0)*Bow!$F$5</f>
        <v>183.71491056580129</v>
      </c>
      <c r="AY4" s="3">
        <f>MAX(Bow!E$6 - $C4, 0)*MAX(1 - $D4/100,0)*Bow!$F$6</f>
        <v>225.48984835551221</v>
      </c>
      <c r="AZ4" s="3">
        <f>MAX(Bow!E$7 - $C4, 0)*MAX(1 - $D4/100,0)*Bow!$F$7</f>
        <v>274.86022937971609</v>
      </c>
      <c r="BB4" s="3">
        <f>MAX(Crossbow!E$2 - $C4/2, 0)*MAX(1 - $D4/200,0)*Crossbow!$F$2</f>
        <v>86.689374999999998</v>
      </c>
      <c r="BC4" s="3">
        <f>MAX(Crossbow!E$3 - $C4/2, 0)*MAX(1 - $D4/200,0)*Crossbow!$F$3</f>
        <v>116.29062499999999</v>
      </c>
      <c r="BD4" s="3">
        <f>MAX(Crossbow!E$4 - $C4/2, 0)*MAX(1 - $D4/200,0)*Crossbow!$F$4</f>
        <v>150.28977499999999</v>
      </c>
      <c r="BE4" s="3">
        <f>MAX(Crossbow!E$5 - $C4/2, 0)*MAX(1 - $D4/200,0)*Crossbow!$F$5</f>
        <v>188.17937499999996</v>
      </c>
      <c r="BF4" s="3">
        <f>MAX(Crossbow!E$6 - $C4/2, 0)*MAX(1 - $D4/200,0)*Crossbow!$F$6</f>
        <v>230.99123999999998</v>
      </c>
      <c r="BG4" s="3">
        <f>MAX(Crossbow!E$7 - $C4/2, 0)*MAX(1 - $D4/200,0)*Crossbow!$F$7</f>
        <v>276.95944400000002</v>
      </c>
      <c r="BJ4">
        <f>MAX(doge!E$3 - $C4, 0)</f>
        <v>0</v>
      </c>
      <c r="BK4">
        <f>MAX(doge!$E$4 - $C4, 0)</f>
        <v>0</v>
      </c>
      <c r="BL4">
        <f>MAX(doge!$E$5 - $C4, 0)</f>
        <v>0</v>
      </c>
      <c r="BM4">
        <f>MAX(doge!$E$6 - $C4, 0)</f>
        <v>0</v>
      </c>
      <c r="BN4">
        <f>MAX(doge!$E$7 - $C4, 0)</f>
        <v>5</v>
      </c>
      <c r="BP4" s="3">
        <f>MAX(hors!$E$3 - $C4/2, 0)*MAX(1 - $D4/200,0)</f>
        <v>52.237499999999997</v>
      </c>
      <c r="BQ4" s="3">
        <f>MAX(hors!$E$4 - $C4/2, 0)*MAX(1 - $D4/200,0)</f>
        <v>67.162499999999994</v>
      </c>
      <c r="BR4" s="3">
        <f>MAX(hors!$E$5 - $C4/2, 0)*MAX(1 - $D4/200,0)</f>
        <v>92.037499999999994</v>
      </c>
      <c r="BS4" s="3">
        <f>MAX(hors!$E$6 - $C4/2, 0)*MAX(1 - $D4/200,0)</f>
        <v>116.91249999999999</v>
      </c>
      <c r="BU4" s="3">
        <f>MAX(irgl!$E$3 - $C4, 0)*MAX(1 - $D4/100,0)</f>
        <v>153.44999999999999</v>
      </c>
      <c r="BV4" s="3">
        <f>MAX(irgl!$E$4 - $C4, 0)*MAX(1 - $D4/100,0)</f>
        <v>178.2</v>
      </c>
      <c r="BW4" s="3">
        <f>MAX(irgl!$E$5 - $C4, 0)*MAX(1 - $D4/100,0)</f>
        <v>212.85</v>
      </c>
      <c r="BX4" s="3">
        <f>MAX(irgl!$E$6 - $C4, 0)*MAX(1 - $D4/100,0)</f>
        <v>252.45</v>
      </c>
      <c r="BZ4" s="3">
        <f>MAX(sngl!$E$3, 0)*MAX(1 - $D4/100,0)</f>
        <v>118.8</v>
      </c>
      <c r="CA4" s="3">
        <f>MAX(sngl!$E$4, 0)*MAX(1 - $D4/100,0)</f>
        <v>138.6</v>
      </c>
      <c r="CB4" s="3">
        <f>MAX(sngl!$E$5, 0)*MAX(1 - $D4/100,0)</f>
        <v>168.3</v>
      </c>
      <c r="CC4" s="3">
        <f>MAX(sngl!$E$6, 0)*MAX(1 - $D4/100,0)</f>
        <v>198</v>
      </c>
    </row>
    <row r="5" spans="1:81" x14ac:dyDescent="0.3">
      <c r="A5" s="1">
        <v>3</v>
      </c>
      <c r="B5">
        <v>135</v>
      </c>
      <c r="C5">
        <v>48</v>
      </c>
      <c r="D5">
        <v>1</v>
      </c>
      <c r="E5">
        <v>18</v>
      </c>
      <c r="F5" s="3">
        <f t="shared" si="0"/>
        <v>56.604388117493677</v>
      </c>
      <c r="G5" s="3">
        <v>10.5</v>
      </c>
      <c r="H5" s="10">
        <f t="shared" si="1"/>
        <v>29</v>
      </c>
      <c r="I5" s="10">
        <f t="shared" si="2"/>
        <v>26</v>
      </c>
      <c r="J5" s="10">
        <f t="shared" si="3"/>
        <v>24</v>
      </c>
      <c r="K5" s="10">
        <f t="shared" si="4"/>
        <v>21</v>
      </c>
      <c r="M5" s="3"/>
      <c r="N5" s="3">
        <f>MAX(Sword!E$2 - $C5, 0)*Sword!$F$2</f>
        <v>0</v>
      </c>
      <c r="O5" s="3">
        <f>MAX(Sword!E$3 - $C5, 0)*Sword!$F$3</f>
        <v>22.875</v>
      </c>
      <c r="P5" s="3">
        <f>MAX(Sword!E$4 - $C5, 0)*Sword!$F$4</f>
        <v>48.9375</v>
      </c>
      <c r="Q5" s="3">
        <f>MAX(Sword!E$5 - $C5, 0)*Sword!$F$5</f>
        <v>78.75</v>
      </c>
      <c r="R5" s="3">
        <f>MAX(Sword!E$6 - $C5, 0)*Sword!$F$6</f>
        <v>114</v>
      </c>
      <c r="S5" s="3">
        <f>MAX(Sword!E$7 - $C5, 0)*Sword!$F$7</f>
        <v>151.6875</v>
      </c>
      <c r="T5" s="3">
        <f>MAX(Sword!E$8 - $C5, 0)*Sword!$F$8</f>
        <v>192.375</v>
      </c>
      <c r="U5" s="3">
        <f>MAX(Sword!E$9 - $C5, 0)*Sword!$F$9</f>
        <v>13.5</v>
      </c>
      <c r="W5" s="3">
        <f>MAX(Axe!E$2 - $C5/2, 0)*MAX(1 - $D5/200,0)*Axe!$F$2</f>
        <v>80.396000000000015</v>
      </c>
      <c r="X5" s="3">
        <f>MAX(Axe!E$3 - $C5/2, 0)*MAX(1 - $D5/200,0)*Axe!$F$3</f>
        <v>108.256</v>
      </c>
      <c r="Y5" s="3">
        <f>MAX(Axe!E$4 - $C5/2, 0)*MAX(1 - $D5/200,0)*Axe!$F$4</f>
        <v>139.89700000000002</v>
      </c>
      <c r="Z5" s="3">
        <f>MAX(Axe!E$5 - $C5/2, 0)*MAX(1 - $D5/200,0)*Axe!$F$5</f>
        <v>176.51300000000001</v>
      </c>
      <c r="AA5" s="3">
        <f>MAX(Axe!E$6 - $C5/2, 0)*MAX(1 - $D5/200,0)*Axe!$F$6</f>
        <v>215.91500000000002</v>
      </c>
      <c r="AB5" s="3">
        <f>MAX(Axe!E$7 - $C5/2, 0)*MAX(1 - $D5/200,0)*Axe!$F$7</f>
        <v>259.49600000000004</v>
      </c>
      <c r="AD5" s="3">
        <f>MAX(Scythe!D$2, 0)*MAX(1 - $D5/100,0)*Scythe!$F$2</f>
        <v>91.08</v>
      </c>
      <c r="AE5" s="3">
        <f>MAX(Scythe!D$3, 0)*MAX(1 - $D5/100,0)*Scythe!$F$3</f>
        <v>120.78</v>
      </c>
      <c r="AF5" s="3">
        <f>MAX(Scythe!D$4, 0)*MAX(1 - $D5/100,0)*Scythe!$F$4</f>
        <v>154.44</v>
      </c>
      <c r="AG5" s="3">
        <f>MAX(Scythe!D$5, 0)*MAX(1 - $D5/100,0)*Scythe!$F$5</f>
        <v>194.04</v>
      </c>
      <c r="AH5" s="3">
        <f>MAX(Scythe!D$6, 0)*MAX(1 - $D5/100,0)*Scythe!$F$6</f>
        <v>237.6</v>
      </c>
      <c r="AI5" s="3">
        <f>MAX(Scythe!D$7, 0)*MAX(1 - $D5/100,0)*Scythe!$F$7</f>
        <v>285.12</v>
      </c>
      <c r="AJ5" s="3">
        <f>MAX(Scythe!D$8, 0)*MAX(1 - $D5/100,0)*Scythe!$F$8</f>
        <v>75.239999999999995</v>
      </c>
      <c r="AK5" s="3">
        <f>MAX(Scythe!D$9, 0)*MAX(1 - $D5/100,0)*Scythe!$F$9</f>
        <v>87.12</v>
      </c>
      <c r="AL5" s="3">
        <f>MAX(Scythe!D$10, 0)*MAX(1 - $D5/100,0)*Scythe!$F$10</f>
        <v>99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75.448205282900659</v>
      </c>
      <c r="AV5" s="3">
        <f>MAX(Bow!E$3 - $C5, 0)*MAX(1 - $D5/100,0)*Bow!$F$3</f>
        <v>109.62769983811869</v>
      </c>
      <c r="AW5" s="3">
        <f>MAX(Bow!E$4 - $C5, 0)*MAX(1 - $D5/100,0)*Bow!$F$4</f>
        <v>140.00947277609035</v>
      </c>
      <c r="AX5" s="3">
        <f>MAX(Bow!E$5 - $C5, 0)*MAX(1 - $D5/100,0)*Bow!$F$5</f>
        <v>181.78441056580132</v>
      </c>
      <c r="AY5" s="3">
        <f>MAX(Bow!E$6 - $C5, 0)*MAX(1 - $D5/100,0)*Bow!$F$6</f>
        <v>223.55934835551224</v>
      </c>
      <c r="AZ5" s="3">
        <f>MAX(Bow!E$7 - $C5, 0)*MAX(1 - $D5/100,0)*Bow!$F$7</f>
        <v>272.92972937971609</v>
      </c>
      <c r="BB5" s="3">
        <f>MAX(Crossbow!E$2 - $C5/2, 0)*MAX(1 - $D5/200,0)*Crossbow!$F$2</f>
        <v>85.420749999999998</v>
      </c>
      <c r="BC5" s="3">
        <f>MAX(Crossbow!E$3 - $C5/2, 0)*MAX(1 - $D5/200,0)*Crossbow!$F$3</f>
        <v>115.02199999999999</v>
      </c>
      <c r="BD5" s="3">
        <f>MAX(Crossbow!E$4 - $C5/2, 0)*MAX(1 - $D5/200,0)*Crossbow!$F$4</f>
        <v>149.02114999999998</v>
      </c>
      <c r="BE5" s="3">
        <f>MAX(Crossbow!E$5 - $C5/2, 0)*MAX(1 - $D5/200,0)*Crossbow!$F$5</f>
        <v>186.91074999999998</v>
      </c>
      <c r="BF5" s="3">
        <f>MAX(Crossbow!E$6 - $C5/2, 0)*MAX(1 - $D5/200,0)*Crossbow!$F$6</f>
        <v>229.72261500000002</v>
      </c>
      <c r="BG5" s="3">
        <f>MAX(Crossbow!E$7 - $C5/2, 0)*MAX(1 - $D5/200,0)*Crossbow!$F$7</f>
        <v>275.69081900000003</v>
      </c>
      <c r="BJ5">
        <f>MAX(doge!E$3 - $C5, 0)</f>
        <v>0</v>
      </c>
      <c r="BK5">
        <f>MAX(doge!$E$4 - $C5, 0)</f>
        <v>0</v>
      </c>
      <c r="BL5">
        <f>MAX(doge!$E$5 - $C5, 0)</f>
        <v>0</v>
      </c>
      <c r="BM5">
        <f>MAX(doge!$E$6 - $C5, 0)</f>
        <v>0</v>
      </c>
      <c r="BN5">
        <f>MAX(doge!$E$7 - $C5, 0)</f>
        <v>2</v>
      </c>
      <c r="BP5" s="3">
        <f>MAX(hors!$E$3 - $C5/2, 0)*MAX(1 - $D5/200,0)</f>
        <v>50.744999999999997</v>
      </c>
      <c r="BQ5" s="3">
        <f>MAX(hors!$E$4 - $C5/2, 0)*MAX(1 - $D5/200,0)</f>
        <v>65.67</v>
      </c>
      <c r="BR5" s="3">
        <f>MAX(hors!$E$5 - $C5/2, 0)*MAX(1 - $D5/200,0)</f>
        <v>90.545000000000002</v>
      </c>
      <c r="BS5" s="3">
        <f>MAX(hors!$E$6 - $C5/2, 0)*MAX(1 - $D5/200,0)</f>
        <v>115.42</v>
      </c>
      <c r="BU5" s="3">
        <f>MAX(irgl!$E$3 - $C5, 0)*MAX(1 - $D5/100,0)</f>
        <v>150.47999999999999</v>
      </c>
      <c r="BV5" s="3">
        <f>MAX(irgl!$E$4 - $C5, 0)*MAX(1 - $D5/100,0)</f>
        <v>175.23</v>
      </c>
      <c r="BW5" s="3">
        <f>MAX(irgl!$E$5 - $C5, 0)*MAX(1 - $D5/100,0)</f>
        <v>209.88</v>
      </c>
      <c r="BX5" s="3">
        <f>MAX(irgl!$E$6 - $C5, 0)*MAX(1 - $D5/100,0)</f>
        <v>249.48</v>
      </c>
      <c r="BZ5" s="3">
        <f>MAX(sngl!$E$3, 0)*MAX(1 - $D5/100,0)</f>
        <v>118.8</v>
      </c>
      <c r="CA5" s="3">
        <f>MAX(sngl!$E$4, 0)*MAX(1 - $D5/100,0)</f>
        <v>138.6</v>
      </c>
      <c r="CB5" s="3">
        <f>MAX(sngl!$E$5, 0)*MAX(1 - $D5/100,0)</f>
        <v>168.3</v>
      </c>
      <c r="CC5" s="3">
        <f>MAX(sngl!$E$6, 0)*MAX(1 - $D5/100,0)</f>
        <v>198</v>
      </c>
    </row>
    <row r="6" spans="1:81" x14ac:dyDescent="0.3">
      <c r="A6" s="1">
        <v>4</v>
      </c>
      <c r="B6">
        <v>160</v>
      </c>
      <c r="C6">
        <v>48</v>
      </c>
      <c r="D6">
        <v>2</v>
      </c>
      <c r="E6">
        <v>22</v>
      </c>
      <c r="F6" s="3">
        <f t="shared" si="0"/>
        <v>72.129272526179349</v>
      </c>
      <c r="G6" s="3">
        <v>12</v>
      </c>
      <c r="H6" s="10">
        <f t="shared" si="1"/>
        <v>31</v>
      </c>
      <c r="I6" s="10">
        <f t="shared" si="2"/>
        <v>29</v>
      </c>
      <c r="J6" s="10">
        <f t="shared" si="3"/>
        <v>26</v>
      </c>
      <c r="K6" s="10">
        <f t="shared" si="4"/>
        <v>23</v>
      </c>
      <c r="M6" s="3"/>
      <c r="N6" s="3">
        <f>MAX(Sword!E$2 - $C6, 0)*Sword!$F$2</f>
        <v>0</v>
      </c>
      <c r="O6" s="3">
        <f>MAX(Sword!E$3 - $C6, 0)*Sword!$F$3</f>
        <v>22.875</v>
      </c>
      <c r="P6" s="3">
        <f>MAX(Sword!E$4 - $C6, 0)*Sword!$F$4</f>
        <v>48.9375</v>
      </c>
      <c r="Q6" s="3">
        <f>MAX(Sword!E$5 - $C6, 0)*Sword!$F$5</f>
        <v>78.75</v>
      </c>
      <c r="R6" s="3">
        <f>MAX(Sword!E$6 - $C6, 0)*Sword!$F$6</f>
        <v>114</v>
      </c>
      <c r="S6" s="3">
        <f>MAX(Sword!E$7 - $C6, 0)*Sword!$F$7</f>
        <v>151.6875</v>
      </c>
      <c r="T6" s="3">
        <f>MAX(Sword!E$8 - $C6, 0)*Sword!$F$8</f>
        <v>192.375</v>
      </c>
      <c r="U6" s="3">
        <f>MAX(Sword!E$9 - $C6, 0)*Sword!$F$9</f>
        <v>13.5</v>
      </c>
      <c r="W6" s="3">
        <f>MAX(Axe!E$2 - $C6/2, 0)*MAX(1 - $D6/200,0)*Axe!$F$2</f>
        <v>79.992000000000004</v>
      </c>
      <c r="X6" s="3">
        <f>MAX(Axe!E$3 - $C6/2, 0)*MAX(1 - $D6/200,0)*Axe!$F$3</f>
        <v>107.71199999999999</v>
      </c>
      <c r="Y6" s="3">
        <f>MAX(Axe!E$4 - $C6/2, 0)*MAX(1 - $D6/200,0)*Axe!$F$4</f>
        <v>139.19400000000002</v>
      </c>
      <c r="Z6" s="3">
        <f>MAX(Axe!E$5 - $C6/2, 0)*MAX(1 - $D6/200,0)*Axe!$F$5</f>
        <v>175.626</v>
      </c>
      <c r="AA6" s="3">
        <f>MAX(Axe!E$6 - $C6/2, 0)*MAX(1 - $D6/200,0)*Axe!$F$6</f>
        <v>214.83000000000004</v>
      </c>
      <c r="AB6" s="3">
        <f>MAX(Axe!E$7 - $C6/2, 0)*MAX(1 - $D6/200,0)*Axe!$F$7</f>
        <v>258.19200000000001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74.686102199234981</v>
      </c>
      <c r="AV6" s="3">
        <f>MAX(Bow!E$3 - $C6, 0)*MAX(1 - $D6/100,0)*Bow!$F$3</f>
        <v>108.52034933470337</v>
      </c>
      <c r="AW6" s="3">
        <f>MAX(Bow!E$4 - $C6, 0)*MAX(1 - $D6/100,0)*Bow!$F$4</f>
        <v>138.59523567734195</v>
      </c>
      <c r="AX6" s="3">
        <f>MAX(Bow!E$5 - $C6, 0)*MAX(1 - $D6/100,0)*Bow!$F$5</f>
        <v>179.94820439846995</v>
      </c>
      <c r="AY6" s="3">
        <f>MAX(Bow!E$6 - $C6, 0)*MAX(1 - $D6/100,0)*Bow!$F$6</f>
        <v>221.30117311959796</v>
      </c>
      <c r="AZ6" s="3">
        <f>MAX(Bow!E$7 - $C6, 0)*MAX(1 - $D6/100,0)*Bow!$F$7</f>
        <v>270.17286342638567</v>
      </c>
      <c r="BB6" s="3">
        <f>MAX(Crossbow!E$2 - $C6/2, 0)*MAX(1 - $D6/200,0)*Crossbow!$F$2</f>
        <v>84.991499999999988</v>
      </c>
      <c r="BC6" s="3">
        <f>MAX(Crossbow!E$3 - $C6/2, 0)*MAX(1 - $D6/200,0)*Crossbow!$F$3</f>
        <v>114.44399999999999</v>
      </c>
      <c r="BD6" s="3">
        <f>MAX(Crossbow!E$4 - $C6/2, 0)*MAX(1 - $D6/200,0)*Crossbow!$F$4</f>
        <v>148.27229999999997</v>
      </c>
      <c r="BE6" s="3">
        <f>MAX(Crossbow!E$5 - $C6/2, 0)*MAX(1 - $D6/200,0)*Crossbow!$F$5</f>
        <v>185.97149999999996</v>
      </c>
      <c r="BF6" s="3">
        <f>MAX(Crossbow!E$6 - $C6/2, 0)*MAX(1 - $D6/200,0)*Crossbow!$F$6</f>
        <v>228.56822999999997</v>
      </c>
      <c r="BG6" s="3">
        <f>MAX(Crossbow!E$7 - $C6/2, 0)*MAX(1 - $D6/200,0)*Crossbow!$F$7</f>
        <v>274.30543800000004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0</v>
      </c>
      <c r="BN6">
        <f>MAX(doge!$E$7 - $C6, 0)</f>
        <v>2</v>
      </c>
      <c r="BP6" s="3">
        <f>MAX(hors!$E$3 - $C6/2, 0)*MAX(1 - $D6/200,0)</f>
        <v>50.49</v>
      </c>
      <c r="BQ6" s="3">
        <f>MAX(hors!$E$4 - $C6/2, 0)*MAX(1 - $D6/200,0)</f>
        <v>65.34</v>
      </c>
      <c r="BR6" s="3">
        <f>MAX(hors!$E$5 - $C6/2, 0)*MAX(1 - $D6/200,0)</f>
        <v>90.09</v>
      </c>
      <c r="BS6" s="3">
        <f>MAX(hors!$E$6 - $C6/2, 0)*MAX(1 - $D6/200,0)</f>
        <v>114.84</v>
      </c>
      <c r="BU6" s="3">
        <f>MAX(irgl!$E$3 - $C6, 0)*MAX(1 - $D6/100,0)</f>
        <v>148.96</v>
      </c>
      <c r="BV6" s="3">
        <f>MAX(irgl!$E$4 - $C6, 0)*MAX(1 - $D6/100,0)</f>
        <v>173.46</v>
      </c>
      <c r="BW6" s="3">
        <f>MAX(irgl!$E$5 - $C6, 0)*MAX(1 - $D6/100,0)</f>
        <v>207.76</v>
      </c>
      <c r="BX6" s="3">
        <f>MAX(irgl!$E$6 - $C6, 0)*MAX(1 - $D6/100,0)</f>
        <v>246.96</v>
      </c>
      <c r="BZ6" s="3">
        <f>MAX(sngl!$E$3, 0)*MAX(1 - $D6/100,0)</f>
        <v>117.6</v>
      </c>
      <c r="CA6" s="3">
        <f>MAX(sngl!$E$4, 0)*MAX(1 - $D6/100,0)</f>
        <v>137.19999999999999</v>
      </c>
      <c r="CB6" s="3">
        <f>MAX(sngl!$E$5, 0)*MAX(1 - $D6/100,0)</f>
        <v>166.6</v>
      </c>
      <c r="CC6" s="3">
        <f>MAX(sngl!$E$6, 0)*MAX(1 - $D6/100,0)</f>
        <v>196</v>
      </c>
    </row>
    <row r="7" spans="1:81" x14ac:dyDescent="0.3">
      <c r="A7" s="1">
        <v>5</v>
      </c>
      <c r="B7">
        <v>180</v>
      </c>
      <c r="C7">
        <v>51</v>
      </c>
      <c r="D7">
        <v>2</v>
      </c>
      <c r="E7">
        <v>26</v>
      </c>
      <c r="F7" s="3">
        <f t="shared" si="0"/>
        <v>89.556106124469281</v>
      </c>
      <c r="G7" s="3">
        <v>13.5</v>
      </c>
      <c r="H7" s="10">
        <f t="shared" si="1"/>
        <v>33</v>
      </c>
      <c r="I7" s="10">
        <f t="shared" si="2"/>
        <v>31</v>
      </c>
      <c r="J7" s="10">
        <f t="shared" si="3"/>
        <v>28</v>
      </c>
      <c r="K7" s="10">
        <f t="shared" si="4"/>
        <v>25</v>
      </c>
      <c r="M7" s="3"/>
      <c r="N7" s="3">
        <f>MAX(Sword!E$2 - $C7, 0)*Sword!$F$2</f>
        <v>0</v>
      </c>
      <c r="O7" s="3">
        <f>MAX(Sword!E$3 - $C7, 0)*Sword!$F$3</f>
        <v>18.375</v>
      </c>
      <c r="P7" s="3">
        <f>MAX(Sword!E$4 - $C7, 0)*Sword!$F$4</f>
        <v>44.4375</v>
      </c>
      <c r="Q7" s="3">
        <f>MAX(Sword!E$5 - $C7, 0)*Sword!$F$5</f>
        <v>74.25</v>
      </c>
      <c r="R7" s="3">
        <f>MAX(Sword!E$6 - $C7, 0)*Sword!$F$6</f>
        <v>109.5</v>
      </c>
      <c r="S7" s="3">
        <f>MAX(Sword!E$7 - $C7, 0)*Sword!$F$7</f>
        <v>147.1875</v>
      </c>
      <c r="T7" s="3">
        <f>MAX(Sword!E$8 - $C7, 0)*Sword!$F$8</f>
        <v>187.875</v>
      </c>
      <c r="U7" s="3">
        <f>MAX(Sword!E$9 - $C7, 0)*Sword!$F$9</f>
        <v>9</v>
      </c>
      <c r="W7" s="3">
        <f>MAX(Axe!E$2 - $C7/2, 0)*MAX(1 - $D7/200,0)*Axe!$F$2</f>
        <v>78.804000000000002</v>
      </c>
      <c r="X7" s="3">
        <f>MAX(Axe!E$3 - $C7/2, 0)*MAX(1 - $D7/200,0)*Axe!$F$3</f>
        <v>106.524</v>
      </c>
      <c r="Y7" s="3">
        <f>MAX(Axe!E$4 - $C7/2, 0)*MAX(1 - $D7/200,0)*Axe!$F$4</f>
        <v>138.006</v>
      </c>
      <c r="Z7" s="3">
        <f>MAX(Axe!E$5 - $C7/2, 0)*MAX(1 - $D7/200,0)*Axe!$F$5</f>
        <v>174.43799999999999</v>
      </c>
      <c r="AA7" s="3">
        <f>MAX(Axe!E$6 - $C7/2, 0)*MAX(1 - $D7/200,0)*Axe!$F$6</f>
        <v>213.64200000000002</v>
      </c>
      <c r="AB7" s="3">
        <f>MAX(Axe!E$7 - $C7/2, 0)*MAX(1 - $D7/200,0)*Axe!$F$7</f>
        <v>257.00400000000002</v>
      </c>
      <c r="AD7" s="3">
        <f>MAX(Scythe!D$2, 0)*MAX(1 - $D7/100,0)*Scythe!$F$2</f>
        <v>90.16</v>
      </c>
      <c r="AE7" s="3">
        <f>MAX(Scythe!D$3, 0)*MAX(1 - $D7/100,0)*Scythe!$F$3</f>
        <v>119.56</v>
      </c>
      <c r="AF7" s="3">
        <f>MAX(Scythe!D$4, 0)*MAX(1 - $D7/100,0)*Scythe!$F$4</f>
        <v>152.88</v>
      </c>
      <c r="AG7" s="3">
        <f>MAX(Scythe!D$5, 0)*MAX(1 - $D7/100,0)*Scythe!$F$5</f>
        <v>192.07999999999998</v>
      </c>
      <c r="AH7" s="3">
        <f>MAX(Scythe!D$6, 0)*MAX(1 - $D7/100,0)*Scythe!$F$6</f>
        <v>235.2</v>
      </c>
      <c r="AI7" s="3">
        <f>MAX(Scythe!D$7, 0)*MAX(1 - $D7/100,0)*Scythe!$F$7</f>
        <v>282.24</v>
      </c>
      <c r="AJ7" s="3">
        <f>MAX(Scythe!D$8, 0)*MAX(1 - $D7/100,0)*Scythe!$F$8</f>
        <v>74.48</v>
      </c>
      <c r="AK7" s="3">
        <f>MAX(Scythe!D$9, 0)*MAX(1 - $D7/100,0)*Scythe!$F$9</f>
        <v>86.24</v>
      </c>
      <c r="AL7" s="3">
        <f>MAX(Scythe!D$10, 0)*MAX(1 - $D7/100,0)*Scythe!$F$10</f>
        <v>98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72.775102199234979</v>
      </c>
      <c r="AV7" s="3">
        <f>MAX(Bow!E$3 - $C7, 0)*MAX(1 - $D7/100,0)*Bow!$F$3</f>
        <v>106.60934933470337</v>
      </c>
      <c r="AW7" s="3">
        <f>MAX(Bow!E$4 - $C7, 0)*MAX(1 - $D7/100,0)*Bow!$F$4</f>
        <v>136.68423567734195</v>
      </c>
      <c r="AX7" s="3">
        <f>MAX(Bow!E$5 - $C7, 0)*MAX(1 - $D7/100,0)*Bow!$F$5</f>
        <v>178.03720439846995</v>
      </c>
      <c r="AY7" s="3">
        <f>MAX(Bow!E$6 - $C7, 0)*MAX(1 - $D7/100,0)*Bow!$F$6</f>
        <v>219.39017311959796</v>
      </c>
      <c r="AZ7" s="3">
        <f>MAX(Bow!E$7 - $C7, 0)*MAX(1 - $D7/100,0)*Bow!$F$7</f>
        <v>268.26186342638567</v>
      </c>
      <c r="BB7" s="3">
        <f>MAX(Crossbow!E$2 - $C7/2, 0)*MAX(1 - $D7/200,0)*Crossbow!$F$2</f>
        <v>83.729249999999993</v>
      </c>
      <c r="BC7" s="3">
        <f>MAX(Crossbow!E$3 - $C7/2, 0)*MAX(1 - $D7/200,0)*Crossbow!$F$3</f>
        <v>113.18174999999999</v>
      </c>
      <c r="BD7" s="3">
        <f>MAX(Crossbow!E$4 - $C7/2, 0)*MAX(1 - $D7/200,0)*Crossbow!$F$4</f>
        <v>147.01004999999998</v>
      </c>
      <c r="BE7" s="3">
        <f>MAX(Crossbow!E$5 - $C7/2, 0)*MAX(1 - $D7/200,0)*Crossbow!$F$5</f>
        <v>184.70924999999997</v>
      </c>
      <c r="BF7" s="3">
        <f>MAX(Crossbow!E$6 - $C7/2, 0)*MAX(1 - $D7/200,0)*Crossbow!$F$6</f>
        <v>227.30597999999998</v>
      </c>
      <c r="BG7" s="3">
        <f>MAX(Crossbow!E$7 - $C7/2, 0)*MAX(1 - $D7/200,0)*Crossbow!$F$7</f>
        <v>273.04318799999999</v>
      </c>
      <c r="BJ7">
        <f>MAX(doge!E$3 - $C7, 0)</f>
        <v>0</v>
      </c>
      <c r="BK7">
        <f>MAX(doge!$E$4 - $C7, 0)</f>
        <v>0</v>
      </c>
      <c r="BL7">
        <f>MAX(doge!$E$5 - $C7, 0)</f>
        <v>0</v>
      </c>
      <c r="BM7">
        <f>MAX(doge!$E$6 - $C7, 0)</f>
        <v>0</v>
      </c>
      <c r="BN7">
        <f>MAX(doge!$E$7 - $C7, 0)</f>
        <v>0</v>
      </c>
      <c r="BP7" s="3">
        <f>MAX(hors!$E$3 - $C7/2, 0)*MAX(1 - $D7/200,0)</f>
        <v>49.005000000000003</v>
      </c>
      <c r="BQ7" s="3">
        <f>MAX(hors!$E$4 - $C7/2, 0)*MAX(1 - $D7/200,0)</f>
        <v>63.854999999999997</v>
      </c>
      <c r="BR7" s="3">
        <f>MAX(hors!$E$5 - $C7/2, 0)*MAX(1 - $D7/200,0)</f>
        <v>88.605000000000004</v>
      </c>
      <c r="BS7" s="3">
        <f>MAX(hors!$E$6 - $C7/2, 0)*MAX(1 - $D7/200,0)</f>
        <v>113.355</v>
      </c>
      <c r="BU7" s="3">
        <f>MAX(irgl!$E$3 - $C7, 0)*MAX(1 - $D7/100,0)</f>
        <v>146.02000000000001</v>
      </c>
      <c r="BV7" s="3">
        <f>MAX(irgl!$E$4 - $C7, 0)*MAX(1 - $D7/100,0)</f>
        <v>170.52</v>
      </c>
      <c r="BW7" s="3">
        <f>MAX(irgl!$E$5 - $C7, 0)*MAX(1 - $D7/100,0)</f>
        <v>204.82</v>
      </c>
      <c r="BX7" s="3">
        <f>MAX(irgl!$E$6 - $C7, 0)*MAX(1 - $D7/100,0)</f>
        <v>244.01999999999998</v>
      </c>
      <c r="BZ7" s="3">
        <f>MAX(sngl!$E$3, 0)*MAX(1 - $D7/100,0)</f>
        <v>117.6</v>
      </c>
      <c r="CA7" s="3">
        <f>MAX(sngl!$E$4, 0)*MAX(1 - $D7/100,0)</f>
        <v>137.19999999999999</v>
      </c>
      <c r="CB7" s="3">
        <f>MAX(sngl!$E$5, 0)*MAX(1 - $D7/100,0)</f>
        <v>166.6</v>
      </c>
      <c r="CC7" s="3">
        <f>MAX(sngl!$E$6, 0)*MAX(1 - $D7/100,0)</f>
        <v>196</v>
      </c>
    </row>
    <row r="8" spans="1:81" x14ac:dyDescent="0.3">
      <c r="A8" s="1">
        <v>6</v>
      </c>
      <c r="B8">
        <v>200</v>
      </c>
      <c r="C8">
        <v>51</v>
      </c>
      <c r="D8">
        <v>3</v>
      </c>
      <c r="E8">
        <v>30</v>
      </c>
      <c r="F8" s="3">
        <f t="shared" si="0"/>
        <v>106.33642639204415</v>
      </c>
      <c r="G8" s="3">
        <v>15.5</v>
      </c>
      <c r="H8" s="10">
        <f t="shared" si="1"/>
        <v>36</v>
      </c>
      <c r="I8" s="10">
        <f t="shared" si="2"/>
        <v>33</v>
      </c>
      <c r="J8" s="10">
        <f t="shared" si="3"/>
        <v>30</v>
      </c>
      <c r="K8" s="10">
        <f t="shared" si="4"/>
        <v>27</v>
      </c>
      <c r="M8" s="3"/>
      <c r="N8" s="3">
        <f>MAX(Sword!E$2 - $C8, 0)*Sword!$F$2</f>
        <v>0</v>
      </c>
      <c r="O8" s="3">
        <f>MAX(Sword!E$3 - $C8, 0)*Sword!$F$3</f>
        <v>18.375</v>
      </c>
      <c r="P8" s="3">
        <f>MAX(Sword!E$4 - $C8, 0)*Sword!$F$4</f>
        <v>44.4375</v>
      </c>
      <c r="Q8" s="3">
        <f>MAX(Sword!E$5 - $C8, 0)*Sword!$F$5</f>
        <v>74.25</v>
      </c>
      <c r="R8" s="3">
        <f>MAX(Sword!E$6 - $C8, 0)*Sword!$F$6</f>
        <v>109.5</v>
      </c>
      <c r="S8" s="3">
        <f>MAX(Sword!E$7 - $C8, 0)*Sword!$F$7</f>
        <v>147.1875</v>
      </c>
      <c r="T8" s="3">
        <f>MAX(Sword!E$8 - $C8, 0)*Sword!$F$8</f>
        <v>187.875</v>
      </c>
      <c r="U8" s="3">
        <f>MAX(Sword!E$9 - $C8, 0)*Sword!$F$9</f>
        <v>9</v>
      </c>
      <c r="W8" s="3">
        <f>MAX(Axe!E$2 - $C8/2, 0)*MAX(1 - $D8/200,0)*Axe!$F$2</f>
        <v>78.406000000000006</v>
      </c>
      <c r="X8" s="3">
        <f>MAX(Axe!E$3 - $C8/2, 0)*MAX(1 - $D8/200,0)*Axe!$F$3</f>
        <v>105.98599999999999</v>
      </c>
      <c r="Y8" s="3">
        <f>MAX(Axe!E$4 - $C8/2, 0)*MAX(1 - $D8/200,0)*Axe!$F$4</f>
        <v>137.309</v>
      </c>
      <c r="Z8" s="3">
        <f>MAX(Axe!E$5 - $C8/2, 0)*MAX(1 - $D8/200,0)*Axe!$F$5</f>
        <v>173.55700000000002</v>
      </c>
      <c r="AA8" s="3">
        <f>MAX(Axe!E$6 - $C8/2, 0)*MAX(1 - $D8/200,0)*Axe!$F$6</f>
        <v>212.56300000000002</v>
      </c>
      <c r="AB8" s="3">
        <f>MAX(Axe!E$7 - $C8/2, 0)*MAX(1 - $D8/200,0)*Axe!$F$7</f>
        <v>255.70600000000002</v>
      </c>
      <c r="AD8" s="3">
        <f>MAX(Scythe!D$2, 0)*MAX(1 - $D8/100,0)*Scythe!$F$2</f>
        <v>89.24</v>
      </c>
      <c r="AE8" s="3">
        <f>MAX(Scythe!D$3, 0)*MAX(1 - $D8/100,0)*Scythe!$F$3</f>
        <v>118.34</v>
      </c>
      <c r="AF8" s="3">
        <f>MAX(Scythe!D$4, 0)*MAX(1 - $D8/100,0)*Scythe!$F$4</f>
        <v>151.32</v>
      </c>
      <c r="AG8" s="3">
        <f>MAX(Scythe!D$5, 0)*MAX(1 - $D8/100,0)*Scythe!$F$5</f>
        <v>190.12</v>
      </c>
      <c r="AH8" s="3">
        <f>MAX(Scythe!D$6, 0)*MAX(1 - $D8/100,0)*Scythe!$F$6</f>
        <v>232.79999999999998</v>
      </c>
      <c r="AI8" s="3">
        <f>MAX(Scythe!D$7, 0)*MAX(1 - $D8/100,0)*Scythe!$F$7</f>
        <v>279.36</v>
      </c>
      <c r="AJ8" s="3">
        <f>MAX(Scythe!D$8, 0)*MAX(1 - $D8/100,0)*Scythe!$F$8</f>
        <v>73.72</v>
      </c>
      <c r="AK8" s="3">
        <f>MAX(Scythe!D$9, 0)*MAX(1 - $D8/100,0)*Scythe!$F$9</f>
        <v>85.36</v>
      </c>
      <c r="AL8" s="3">
        <f>MAX(Scythe!D$10, 0)*MAX(1 - $D8/100,0)*Scythe!$F$10</f>
        <v>97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72.032499115569323</v>
      </c>
      <c r="AV8" s="3">
        <f>MAX(Bow!E$3 - $C8, 0)*MAX(1 - $D8/100,0)*Bow!$F$3</f>
        <v>105.52149883128801</v>
      </c>
      <c r="AW8" s="3">
        <f>MAX(Bow!E$4 - $C8, 0)*MAX(1 - $D8/100,0)*Bow!$F$4</f>
        <v>135.28949857859357</v>
      </c>
      <c r="AX8" s="3">
        <f>MAX(Bow!E$5 - $C8, 0)*MAX(1 - $D8/100,0)*Bow!$F$5</f>
        <v>176.22049823113863</v>
      </c>
      <c r="AY8" s="3">
        <f>MAX(Bow!E$6 - $C8, 0)*MAX(1 - $D8/100,0)*Bow!$F$6</f>
        <v>217.1514978836837</v>
      </c>
      <c r="AZ8" s="3">
        <f>MAX(Bow!E$7 - $C8, 0)*MAX(1 - $D8/100,0)*Bow!$F$7</f>
        <v>265.52449747305519</v>
      </c>
      <c r="BB8" s="3">
        <f>MAX(Crossbow!E$2 - $C8/2, 0)*MAX(1 - $D8/200,0)*Crossbow!$F$2</f>
        <v>83.306374999999989</v>
      </c>
      <c r="BC8" s="3">
        <f>MAX(Crossbow!E$3 - $C8/2, 0)*MAX(1 - $D8/200,0)*Crossbow!$F$3</f>
        <v>112.61012499999998</v>
      </c>
      <c r="BD8" s="3">
        <f>MAX(Crossbow!E$4 - $C8/2, 0)*MAX(1 - $D8/200,0)*Crossbow!$F$4</f>
        <v>146.26757499999999</v>
      </c>
      <c r="BE8" s="3">
        <f>MAX(Crossbow!E$5 - $C8/2, 0)*MAX(1 - $D8/200,0)*Crossbow!$F$5</f>
        <v>183.77637499999997</v>
      </c>
      <c r="BF8" s="3">
        <f>MAX(Crossbow!E$6 - $C8/2, 0)*MAX(1 - $D8/200,0)*Crossbow!$F$6</f>
        <v>226.15796999999998</v>
      </c>
      <c r="BG8" s="3">
        <f>MAX(Crossbow!E$7 - $C8/2, 0)*MAX(1 - $D8/200,0)*Crossbow!$F$7</f>
        <v>271.66418200000004</v>
      </c>
      <c r="BJ8">
        <f>MAX(doge!E$3 - $C8, 0)</f>
        <v>0</v>
      </c>
      <c r="BK8">
        <f>MAX(doge!$E$4 - $C8, 0)</f>
        <v>0</v>
      </c>
      <c r="BL8">
        <f>MAX(doge!$E$5 - $C8, 0)</f>
        <v>0</v>
      </c>
      <c r="BM8">
        <f>MAX(doge!$E$6 - $C8, 0)</f>
        <v>0</v>
      </c>
      <c r="BN8">
        <f>MAX(doge!$E$7 - $C8, 0)</f>
        <v>0</v>
      </c>
      <c r="BP8" s="3">
        <f>MAX(hors!$E$3 - $C8/2, 0)*MAX(1 - $D8/200,0)</f>
        <v>48.7575</v>
      </c>
      <c r="BQ8" s="3">
        <f>MAX(hors!$E$4 - $C8/2, 0)*MAX(1 - $D8/200,0)</f>
        <v>63.532499999999999</v>
      </c>
      <c r="BR8" s="3">
        <f>MAX(hors!$E$5 - $C8/2, 0)*MAX(1 - $D8/200,0)</f>
        <v>88.157499999999999</v>
      </c>
      <c r="BS8" s="3">
        <f>MAX(hors!$E$6 - $C8/2, 0)*MAX(1 - $D8/200,0)</f>
        <v>112.7825</v>
      </c>
      <c r="BU8" s="3">
        <f>MAX(irgl!$E$3 - $C8, 0)*MAX(1 - $D8/100,0)</f>
        <v>144.53</v>
      </c>
      <c r="BV8" s="3">
        <f>MAX(irgl!$E$4 - $C8, 0)*MAX(1 - $D8/100,0)</f>
        <v>168.78</v>
      </c>
      <c r="BW8" s="3">
        <f>MAX(irgl!$E$5 - $C8, 0)*MAX(1 - $D8/100,0)</f>
        <v>202.73</v>
      </c>
      <c r="BX8" s="3">
        <f>MAX(irgl!$E$6 - $C8, 0)*MAX(1 - $D8/100,0)</f>
        <v>241.53</v>
      </c>
      <c r="BZ8" s="3">
        <f>MAX(sngl!$E$3, 0)*MAX(1 - $D8/100,0)</f>
        <v>116.39999999999999</v>
      </c>
      <c r="CA8" s="3">
        <f>MAX(sngl!$E$4, 0)*MAX(1 - $D8/100,0)</f>
        <v>135.79999999999998</v>
      </c>
      <c r="CB8" s="3">
        <f>MAX(sngl!$E$5, 0)*MAX(1 - $D8/100,0)</f>
        <v>164.9</v>
      </c>
      <c r="CC8" s="3">
        <f>MAX(sngl!$E$6, 0)*MAX(1 - $D8/100,0)</f>
        <v>194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0.1</v>
      </c>
    </row>
    <row r="12" spans="1:81" x14ac:dyDescent="0.3">
      <c r="B12" t="s">
        <v>5</v>
      </c>
      <c r="C12" s="2">
        <v>0.1</v>
      </c>
    </row>
    <row r="13" spans="1:81" x14ac:dyDescent="0.3">
      <c r="B13" t="s">
        <v>56</v>
      </c>
      <c r="C13">
        <v>3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CCCF-A43D-4593-B35C-9674A832C7AD}">
  <dimension ref="A1:CC14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180</v>
      </c>
      <c r="C3">
        <v>15</v>
      </c>
      <c r="D3">
        <v>15</v>
      </c>
      <c r="E3">
        <v>70</v>
      </c>
      <c r="F3" s="3">
        <f t="shared" ref="F3:F9" si="0">($B3 + 3 * $C3) / 10 / (1 - $D3 * 0.006) *POWER($E3, 0.75) * $C$14 / 13</f>
        <v>69.041872672577014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  <c r="BJ3">
        <f>MAX(doge!E$3 - $C3, 0)</f>
        <v>15</v>
      </c>
      <c r="BK3">
        <f>MAX(doge!$E$4 - $C3, 0)</f>
        <v>20</v>
      </c>
      <c r="BL3">
        <f>MAX(doge!$E$5 - $C3, 0)</f>
        <v>25</v>
      </c>
      <c r="BM3">
        <f>MAX(doge!$E$6 - $C3, 0)</f>
        <v>30</v>
      </c>
      <c r="BN3">
        <f>MAX(doge!$E$7 - $C3, 0)</f>
        <v>35</v>
      </c>
      <c r="BP3" s="3">
        <f>MAX(hors!$E$3 - $C3/2, 0)*MAX(1 - $D3/200,0)</f>
        <v>62.4375</v>
      </c>
      <c r="BQ3" s="3">
        <f>MAX(hors!$E$4 - $C3/2, 0)*MAX(1 - $D3/200,0)</f>
        <v>76.3125</v>
      </c>
      <c r="BR3" s="3">
        <f>MAX(hors!$E$5 - $C3/2, 0)*MAX(1 - $D3/200,0)</f>
        <v>99.4375</v>
      </c>
      <c r="BS3" s="3">
        <f>MAX(hors!$E$6 - $C3/2, 0)*MAX(1 - $D3/200,0)</f>
        <v>122.5625</v>
      </c>
      <c r="BU3" s="3">
        <f>MAX(irgl!$E$3 - $C3, 0)*MAX(1 - $D3/100,0)</f>
        <v>157.25</v>
      </c>
      <c r="BV3" s="3">
        <f>MAX(irgl!$E$4 - $C3, 0)*MAX(1 - $D3/100,0)</f>
        <v>178.5</v>
      </c>
      <c r="BW3" s="3">
        <f>MAX(irgl!$E$5 - $C3, 0)*MAX(1 - $D3/100,0)</f>
        <v>208.25</v>
      </c>
      <c r="BX3" s="3">
        <f>MAX(irgl!$E$6 - $C3, 0)*MAX(1 - $D3/100,0)</f>
        <v>242.25</v>
      </c>
      <c r="BZ3" s="3">
        <f>MAX(sngl!$E$3, 0)*MAX(1 - $D3/100,0)</f>
        <v>102</v>
      </c>
      <c r="CA3" s="3">
        <f>MAX(sngl!$E$4, 0)*MAX(1 - $D3/100,0)</f>
        <v>119</v>
      </c>
      <c r="CB3" s="3">
        <f>MAX(sngl!$E$5, 0)*MAX(1 - $D3/100,0)</f>
        <v>144.5</v>
      </c>
      <c r="CC3" s="3">
        <f>MAX(sngl!$E$6, 0)*MAX(1 - $D3/100,0)</f>
        <v>170</v>
      </c>
    </row>
    <row r="4" spans="1:81" x14ac:dyDescent="0.3">
      <c r="A4" s="1">
        <v>2</v>
      </c>
      <c r="B4">
        <v>225</v>
      </c>
      <c r="C4">
        <v>16</v>
      </c>
      <c r="D4">
        <v>15</v>
      </c>
      <c r="E4">
        <v>90</v>
      </c>
      <c r="F4" s="3">
        <f t="shared" si="0"/>
        <v>101.14654289801159</v>
      </c>
      <c r="G4" s="3">
        <v>2</v>
      </c>
      <c r="H4" s="10">
        <f t="shared" ref="H4:H9" si="1">_xlfn.CEILING.MATH(LN(MAX($G4*4,1))^2.5+1)</f>
        <v>8</v>
      </c>
      <c r="I4" s="10">
        <f t="shared" ref="I4:I9" si="2">_xlfn.CEILING.MATH(LN(MAX($G4*3.5,1))^2.5+1)</f>
        <v>7</v>
      </c>
      <c r="J4" s="10">
        <f t="shared" ref="J4:J9" si="3">_xlfn.CEILING.MATH(LN(MAX($G4*3,1))^2.5+1)</f>
        <v>6</v>
      </c>
      <c r="K4" s="10">
        <f t="shared" ref="K4:K9" si="4">_xlfn.CEILING.MATH(LN(MAX($G4*2.5,1))^2.5+1)</f>
        <v>5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  <c r="BJ4">
        <f>MAX(doge!E$3 - $C4, 0)</f>
        <v>14</v>
      </c>
      <c r="BK4">
        <f>MAX(doge!$E$4 - $C4, 0)</f>
        <v>19</v>
      </c>
      <c r="BL4">
        <f>MAX(doge!$E$5 - $C4, 0)</f>
        <v>24</v>
      </c>
      <c r="BM4">
        <f>MAX(doge!$E$6 - $C4, 0)</f>
        <v>29</v>
      </c>
      <c r="BN4">
        <f>MAX(doge!$E$7 - $C4, 0)</f>
        <v>34</v>
      </c>
      <c r="BP4" s="3">
        <f>MAX(hors!$E$3 - $C4/2, 0)*MAX(1 - $D4/200,0)</f>
        <v>61.975000000000001</v>
      </c>
      <c r="BQ4" s="3">
        <f>MAX(hors!$E$4 - $C4/2, 0)*MAX(1 - $D4/200,0)</f>
        <v>75.850000000000009</v>
      </c>
      <c r="BR4" s="3">
        <f>MAX(hors!$E$5 - $C4/2, 0)*MAX(1 - $D4/200,0)</f>
        <v>98.975000000000009</v>
      </c>
      <c r="BS4" s="3">
        <f>MAX(hors!$E$6 - $C4/2, 0)*MAX(1 - $D4/200,0)</f>
        <v>122.10000000000001</v>
      </c>
      <c r="BU4" s="3">
        <f>MAX(irgl!$E$3 - $C4, 0)*MAX(1 - $D4/100,0)</f>
        <v>156.4</v>
      </c>
      <c r="BV4" s="3">
        <f>MAX(irgl!$E$4 - $C4, 0)*MAX(1 - $D4/100,0)</f>
        <v>177.65</v>
      </c>
      <c r="BW4" s="3">
        <f>MAX(irgl!$E$5 - $C4, 0)*MAX(1 - $D4/100,0)</f>
        <v>207.4</v>
      </c>
      <c r="BX4" s="3">
        <f>MAX(irgl!$E$6 - $C4, 0)*MAX(1 - $D4/100,0)</f>
        <v>241.4</v>
      </c>
      <c r="BZ4" s="3">
        <f>MAX(sngl!$E$3, 0)*MAX(1 - $D4/100,0)</f>
        <v>102</v>
      </c>
      <c r="CA4" s="3">
        <f>MAX(sngl!$E$4, 0)*MAX(1 - $D4/100,0)</f>
        <v>119</v>
      </c>
      <c r="CB4" s="3">
        <f>MAX(sngl!$E$5, 0)*MAX(1 - $D4/100,0)</f>
        <v>144.5</v>
      </c>
      <c r="CC4" s="3">
        <f>MAX(sngl!$E$6, 0)*MAX(1 - $D4/100,0)</f>
        <v>170</v>
      </c>
    </row>
    <row r="5" spans="1:81" x14ac:dyDescent="0.3">
      <c r="A5" s="1">
        <v>3</v>
      </c>
      <c r="B5">
        <v>300</v>
      </c>
      <c r="C5">
        <v>16</v>
      </c>
      <c r="D5">
        <v>16</v>
      </c>
      <c r="E5">
        <v>110</v>
      </c>
      <c r="F5" s="3">
        <f t="shared" si="0"/>
        <v>150.87011941506236</v>
      </c>
      <c r="G5" s="3">
        <v>4</v>
      </c>
      <c r="H5" s="10">
        <f t="shared" si="1"/>
        <v>14</v>
      </c>
      <c r="I5" s="10">
        <f t="shared" si="2"/>
        <v>13</v>
      </c>
      <c r="J5" s="10">
        <f t="shared" si="3"/>
        <v>11</v>
      </c>
      <c r="K5" s="10">
        <f t="shared" si="4"/>
        <v>10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86.112000000000009</v>
      </c>
      <c r="X5" s="3">
        <f>MAX(Axe!E$3 - $C5/2, 0)*MAX(1 - $D5/200,0)*Axe!$F$3</f>
        <v>111.87200000000001</v>
      </c>
      <c r="Y5" s="3">
        <f>MAX(Axe!E$4 - $C5/2, 0)*MAX(1 - $D5/200,0)*Axe!$F$4</f>
        <v>141.12800000000001</v>
      </c>
      <c r="Z5" s="3">
        <f>MAX(Axe!E$5 - $C5/2, 0)*MAX(1 - $D5/200,0)*Axe!$F$5</f>
        <v>174.98400000000004</v>
      </c>
      <c r="AA5" s="3">
        <f>MAX(Axe!E$6 - $C5/2, 0)*MAX(1 - $D5/200,0)*Axe!$F$6</f>
        <v>211.41600000000005</v>
      </c>
      <c r="AB5" s="3">
        <f>MAX(Axe!E$7 - $C5/2, 0)*MAX(1 - $D5/200,0)*Axe!$F$7</f>
        <v>251.71199999999999</v>
      </c>
      <c r="AD5" s="3">
        <f>MAX(Scythe!D$2, 0)*MAX(1 - $D5/100,0)*Scythe!$F$2</f>
        <v>77.28</v>
      </c>
      <c r="AE5" s="3">
        <f>MAX(Scythe!D$3, 0)*MAX(1 - $D5/100,0)*Scythe!$F$3</f>
        <v>102.47999999999999</v>
      </c>
      <c r="AF5" s="3">
        <f>MAX(Scythe!D$4, 0)*MAX(1 - $D5/100,0)*Scythe!$F$4</f>
        <v>131.04</v>
      </c>
      <c r="AG5" s="3">
        <f>MAX(Scythe!D$5, 0)*MAX(1 - $D5/100,0)*Scythe!$F$5</f>
        <v>164.64</v>
      </c>
      <c r="AH5" s="3">
        <f>MAX(Scythe!D$6, 0)*MAX(1 - $D5/100,0)*Scythe!$F$6</f>
        <v>201.6</v>
      </c>
      <c r="AI5" s="3">
        <f>MAX(Scythe!D$7, 0)*MAX(1 - $D5/100,0)*Scythe!$F$7</f>
        <v>241.92</v>
      </c>
      <c r="AJ5" s="3">
        <f>MAX(Scythe!D$8, 0)*MAX(1 - $D5/100,0)*Scythe!$F$8</f>
        <v>63.839999999999996</v>
      </c>
      <c r="AK5" s="3">
        <f>MAX(Scythe!D$9, 0)*MAX(1 - $D5/100,0)*Scythe!$F$9</f>
        <v>73.92</v>
      </c>
      <c r="AL5" s="3">
        <f>MAX(Scythe!D$10, 0)*MAX(1 - $D5/100,0)*Scythe!$F$10</f>
        <v>84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81.488659027915702</v>
      </c>
      <c r="AV5" s="3">
        <f>MAX(Bow!E$3 - $C5, 0)*MAX(1 - $D5/100,0)*Bow!$F$3</f>
        <v>110.48944228688859</v>
      </c>
      <c r="AW5" s="3">
        <f>MAX(Bow!E$4 - $C5, 0)*MAX(1 - $D5/100,0)*Bow!$F$4</f>
        <v>136.26791629486453</v>
      </c>
      <c r="AX5" s="3">
        <f>MAX(Bow!E$5 - $C5, 0)*MAX(1 - $D5/100,0)*Bow!$F$5</f>
        <v>171.71331805583139</v>
      </c>
      <c r="AY5" s="3">
        <f>MAX(Bow!E$6 - $C5, 0)*MAX(1 - $D5/100,0)*Bow!$F$6</f>
        <v>207.15871981679825</v>
      </c>
      <c r="AZ5" s="3">
        <f>MAX(Bow!E$7 - $C5, 0)*MAX(1 - $D5/100,0)*Bow!$F$7</f>
        <v>249.04874007975911</v>
      </c>
      <c r="BB5" s="3">
        <f>MAX(Crossbow!E$2 - $C5/2, 0)*MAX(1 - $D5/200,0)*Crossbow!$F$2</f>
        <v>91.494</v>
      </c>
      <c r="BC5" s="3">
        <f>MAX(Crossbow!E$3 - $C5/2, 0)*MAX(1 - $D5/200,0)*Crossbow!$F$3</f>
        <v>118.864</v>
      </c>
      <c r="BD5" s="3">
        <f>MAX(Crossbow!E$4 - $C5/2, 0)*MAX(1 - $D5/200,0)*Crossbow!$F$4</f>
        <v>150.3004</v>
      </c>
      <c r="BE5" s="3">
        <f>MAX(Crossbow!E$5 - $C5/2, 0)*MAX(1 - $D5/200,0)*Crossbow!$F$5</f>
        <v>185.33399999999997</v>
      </c>
      <c r="BF5" s="3">
        <f>MAX(Crossbow!E$6 - $C5/2, 0)*MAX(1 - $D5/200,0)*Crossbow!$F$6</f>
        <v>224.91884000000002</v>
      </c>
      <c r="BG5" s="3">
        <f>MAX(Crossbow!E$7 - $C5/2, 0)*MAX(1 - $D5/200,0)*Crossbow!$F$7</f>
        <v>267.42210400000005</v>
      </c>
      <c r="BJ5">
        <f>MAX(doge!E$3 - $C5, 0)</f>
        <v>14</v>
      </c>
      <c r="BK5">
        <f>MAX(doge!$E$4 - $C5, 0)</f>
        <v>19</v>
      </c>
      <c r="BL5">
        <f>MAX(doge!$E$5 - $C5, 0)</f>
        <v>24</v>
      </c>
      <c r="BM5">
        <f>MAX(doge!$E$6 - $C5, 0)</f>
        <v>29</v>
      </c>
      <c r="BN5">
        <f>MAX(doge!$E$7 - $C5, 0)</f>
        <v>34</v>
      </c>
      <c r="BP5" s="3">
        <f>MAX(hors!$E$3 - $C5/2, 0)*MAX(1 - $D5/200,0)</f>
        <v>61.64</v>
      </c>
      <c r="BQ5" s="3">
        <f>MAX(hors!$E$4 - $C5/2, 0)*MAX(1 - $D5/200,0)</f>
        <v>75.44</v>
      </c>
      <c r="BR5" s="3">
        <f>MAX(hors!$E$5 - $C5/2, 0)*MAX(1 - $D5/200,0)</f>
        <v>98.44</v>
      </c>
      <c r="BS5" s="3">
        <f>MAX(hors!$E$6 - $C5/2, 0)*MAX(1 - $D5/200,0)</f>
        <v>121.44000000000001</v>
      </c>
      <c r="BU5" s="3">
        <f>MAX(irgl!$E$3 - $C5, 0)*MAX(1 - $D5/100,0)</f>
        <v>154.56</v>
      </c>
      <c r="BV5" s="3">
        <f>MAX(irgl!$E$4 - $C5, 0)*MAX(1 - $D5/100,0)</f>
        <v>175.56</v>
      </c>
      <c r="BW5" s="3">
        <f>MAX(irgl!$E$5 - $C5, 0)*MAX(1 - $D5/100,0)</f>
        <v>204.95999999999998</v>
      </c>
      <c r="BX5" s="3">
        <f>MAX(irgl!$E$6 - $C5, 0)*MAX(1 - $D5/100,0)</f>
        <v>238.56</v>
      </c>
      <c r="BZ5" s="3">
        <f>MAX(sngl!$E$3, 0)*MAX(1 - $D5/100,0)</f>
        <v>100.8</v>
      </c>
      <c r="CA5" s="3">
        <f>MAX(sngl!$E$4, 0)*MAX(1 - $D5/100,0)</f>
        <v>117.6</v>
      </c>
      <c r="CB5" s="3">
        <f>MAX(sngl!$E$5, 0)*MAX(1 - $D5/100,0)</f>
        <v>142.79999999999998</v>
      </c>
      <c r="CC5" s="3">
        <f>MAX(sngl!$E$6, 0)*MAX(1 - $D5/100,0)</f>
        <v>168</v>
      </c>
    </row>
    <row r="6" spans="1:81" x14ac:dyDescent="0.3">
      <c r="A6" s="1">
        <v>4</v>
      </c>
      <c r="B6">
        <v>360</v>
      </c>
      <c r="C6">
        <v>18</v>
      </c>
      <c r="D6">
        <v>16</v>
      </c>
      <c r="E6">
        <v>125</v>
      </c>
      <c r="F6" s="3">
        <f t="shared" si="0"/>
        <v>197.54331031704771</v>
      </c>
      <c r="G6" s="3">
        <v>6</v>
      </c>
      <c r="H6" s="10">
        <f t="shared" si="1"/>
        <v>20</v>
      </c>
      <c r="I6" s="10">
        <f t="shared" si="2"/>
        <v>18</v>
      </c>
      <c r="J6" s="10">
        <f t="shared" si="3"/>
        <v>16</v>
      </c>
      <c r="K6" s="10">
        <f t="shared" si="4"/>
        <v>14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85.376000000000005</v>
      </c>
      <c r="X6" s="3">
        <f>MAX(Axe!E$3 - $C6/2, 0)*MAX(1 - $D6/200,0)*Axe!$F$3</f>
        <v>111.13600000000002</v>
      </c>
      <c r="Y6" s="3">
        <f>MAX(Axe!E$4 - $C6/2, 0)*MAX(1 - $D6/200,0)*Axe!$F$4</f>
        <v>140.39200000000002</v>
      </c>
      <c r="Z6" s="3">
        <f>MAX(Axe!E$5 - $C6/2, 0)*MAX(1 - $D6/200,0)*Axe!$F$5</f>
        <v>174.24800000000002</v>
      </c>
      <c r="AA6" s="3">
        <f>MAX(Axe!E$6 - $C6/2, 0)*MAX(1 - $D6/200,0)*Axe!$F$6</f>
        <v>210.68000000000004</v>
      </c>
      <c r="AB6" s="3">
        <f>MAX(Axe!E$7 - $C6/2, 0)*MAX(1 - $D6/200,0)*Axe!$F$7</f>
        <v>250.97600000000003</v>
      </c>
      <c r="AD6" s="3">
        <f>MAX(Scythe!D$2, 0)*MAX(1 - $D6/100,0)*Scythe!$F$2</f>
        <v>77.28</v>
      </c>
      <c r="AE6" s="3">
        <f>MAX(Scythe!D$3, 0)*MAX(1 - $D6/100,0)*Scythe!$F$3</f>
        <v>102.47999999999999</v>
      </c>
      <c r="AF6" s="3">
        <f>MAX(Scythe!D$4, 0)*MAX(1 - $D6/100,0)*Scythe!$F$4</f>
        <v>131.04</v>
      </c>
      <c r="AG6" s="3">
        <f>MAX(Scythe!D$5, 0)*MAX(1 - $D6/100,0)*Scythe!$F$5</f>
        <v>164.64</v>
      </c>
      <c r="AH6" s="3">
        <f>MAX(Scythe!D$6, 0)*MAX(1 - $D6/100,0)*Scythe!$F$6</f>
        <v>201.6</v>
      </c>
      <c r="AI6" s="3">
        <f>MAX(Scythe!D$7, 0)*MAX(1 - $D6/100,0)*Scythe!$F$7</f>
        <v>241.92</v>
      </c>
      <c r="AJ6" s="3">
        <f>MAX(Scythe!D$8, 0)*MAX(1 - $D6/100,0)*Scythe!$F$8</f>
        <v>63.839999999999996</v>
      </c>
      <c r="AK6" s="3">
        <f>MAX(Scythe!D$9, 0)*MAX(1 - $D6/100,0)*Scythe!$F$9</f>
        <v>73.92</v>
      </c>
      <c r="AL6" s="3">
        <f>MAX(Scythe!D$10, 0)*MAX(1 - $D6/100,0)*Scythe!$F$10</f>
        <v>84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80.396659027915703</v>
      </c>
      <c r="AV6" s="3">
        <f>MAX(Bow!E$3 - $C6, 0)*MAX(1 - $D6/100,0)*Bow!$F$3</f>
        <v>109.39744228688859</v>
      </c>
      <c r="AW6" s="3">
        <f>MAX(Bow!E$4 - $C6, 0)*MAX(1 - $D6/100,0)*Bow!$F$4</f>
        <v>135.17591629486452</v>
      </c>
      <c r="AX6" s="3">
        <f>MAX(Bow!E$5 - $C6, 0)*MAX(1 - $D6/100,0)*Bow!$F$5</f>
        <v>170.62131805583141</v>
      </c>
      <c r="AY6" s="3">
        <f>MAX(Bow!E$6 - $C6, 0)*MAX(1 - $D6/100,0)*Bow!$F$6</f>
        <v>206.06671981679824</v>
      </c>
      <c r="AZ6" s="3">
        <f>MAX(Bow!E$7 - $C6, 0)*MAX(1 - $D6/100,0)*Bow!$F$7</f>
        <v>247.9567400797591</v>
      </c>
      <c r="BB6" s="3">
        <f>MAX(Crossbow!E$2 - $C6/2, 0)*MAX(1 - $D6/200,0)*Crossbow!$F$2</f>
        <v>90.712000000000003</v>
      </c>
      <c r="BC6" s="3">
        <f>MAX(Crossbow!E$3 - $C6/2, 0)*MAX(1 - $D6/200,0)*Crossbow!$F$3</f>
        <v>118.08200000000001</v>
      </c>
      <c r="BD6" s="3">
        <f>MAX(Crossbow!E$4 - $C6/2, 0)*MAX(1 - $D6/200,0)*Crossbow!$F$4</f>
        <v>149.51839999999999</v>
      </c>
      <c r="BE6" s="3">
        <f>MAX(Crossbow!E$5 - $C6/2, 0)*MAX(1 - $D6/200,0)*Crossbow!$F$5</f>
        <v>184.55199999999996</v>
      </c>
      <c r="BF6" s="3">
        <f>MAX(Crossbow!E$6 - $C6/2, 0)*MAX(1 - $D6/200,0)*Crossbow!$F$6</f>
        <v>224.13684000000001</v>
      </c>
      <c r="BG6" s="3">
        <f>MAX(Crossbow!E$7 - $C6/2, 0)*MAX(1 - $D6/200,0)*Crossbow!$F$7</f>
        <v>266.64010400000001</v>
      </c>
      <c r="BJ6">
        <f>MAX(doge!E$3 - $C6, 0)</f>
        <v>12</v>
      </c>
      <c r="BK6">
        <f>MAX(doge!$E$4 - $C6, 0)</f>
        <v>17</v>
      </c>
      <c r="BL6">
        <f>MAX(doge!$E$5 - $C6, 0)</f>
        <v>22</v>
      </c>
      <c r="BM6">
        <f>MAX(doge!$E$6 - $C6, 0)</f>
        <v>27</v>
      </c>
      <c r="BN6">
        <f>MAX(doge!$E$7 - $C6, 0)</f>
        <v>32</v>
      </c>
      <c r="BP6" s="3">
        <f>MAX(hors!$E$3 - $C6/2, 0)*MAX(1 - $D6/200,0)</f>
        <v>60.720000000000006</v>
      </c>
      <c r="BQ6" s="3">
        <f>MAX(hors!$E$4 - $C6/2, 0)*MAX(1 - $D6/200,0)</f>
        <v>74.52000000000001</v>
      </c>
      <c r="BR6" s="3">
        <f>MAX(hors!$E$5 - $C6/2, 0)*MAX(1 - $D6/200,0)</f>
        <v>97.52000000000001</v>
      </c>
      <c r="BS6" s="3">
        <f>MAX(hors!$E$6 - $C6/2, 0)*MAX(1 - $D6/200,0)</f>
        <v>120.52000000000001</v>
      </c>
      <c r="BU6" s="3">
        <f>MAX(irgl!$E$3 - $C6, 0)*MAX(1 - $D6/100,0)</f>
        <v>152.88</v>
      </c>
      <c r="BV6" s="3">
        <f>MAX(irgl!$E$4 - $C6, 0)*MAX(1 - $D6/100,0)</f>
        <v>173.88</v>
      </c>
      <c r="BW6" s="3">
        <f>MAX(irgl!$E$5 - $C6, 0)*MAX(1 - $D6/100,0)</f>
        <v>203.28</v>
      </c>
      <c r="BX6" s="3">
        <f>MAX(irgl!$E$6 - $C6, 0)*MAX(1 - $D6/100,0)</f>
        <v>236.88</v>
      </c>
      <c r="BZ6" s="3">
        <f>MAX(sngl!$E$3, 0)*MAX(1 - $D6/100,0)</f>
        <v>100.8</v>
      </c>
      <c r="CA6" s="3">
        <f>MAX(sngl!$E$4, 0)*MAX(1 - $D6/100,0)</f>
        <v>117.6</v>
      </c>
      <c r="CB6" s="3">
        <f>MAX(sngl!$E$5, 0)*MAX(1 - $D6/100,0)</f>
        <v>142.79999999999998</v>
      </c>
      <c r="CC6" s="3">
        <f>MAX(sngl!$E$6, 0)*MAX(1 - $D6/100,0)</f>
        <v>168</v>
      </c>
    </row>
    <row r="7" spans="1:81" x14ac:dyDescent="0.3">
      <c r="A7" s="1">
        <v>5</v>
      </c>
      <c r="B7">
        <v>400</v>
      </c>
      <c r="C7">
        <v>18</v>
      </c>
      <c r="D7">
        <v>18</v>
      </c>
      <c r="E7">
        <v>135</v>
      </c>
      <c r="F7" s="3">
        <f t="shared" si="0"/>
        <v>232.58903220104821</v>
      </c>
      <c r="G7" s="3">
        <v>8.5</v>
      </c>
      <c r="H7" s="10">
        <f t="shared" si="1"/>
        <v>25</v>
      </c>
      <c r="I7" s="10">
        <f t="shared" si="2"/>
        <v>23</v>
      </c>
      <c r="J7" s="10">
        <f t="shared" si="3"/>
        <v>20</v>
      </c>
      <c r="K7" s="10">
        <f t="shared" si="4"/>
        <v>18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84.448000000000008</v>
      </c>
      <c r="X7" s="3">
        <f>MAX(Axe!E$3 - $C7/2, 0)*MAX(1 - $D7/200,0)*Axe!$F$3</f>
        <v>109.928</v>
      </c>
      <c r="Y7" s="3">
        <f>MAX(Axe!E$4 - $C7/2, 0)*MAX(1 - $D7/200,0)*Axe!$F$4</f>
        <v>138.86600000000001</v>
      </c>
      <c r="Z7" s="3">
        <f>MAX(Axe!E$5 - $C7/2, 0)*MAX(1 - $D7/200,0)*Axe!$F$5</f>
        <v>172.35400000000001</v>
      </c>
      <c r="AA7" s="3">
        <f>MAX(Axe!E$6 - $C7/2, 0)*MAX(1 - $D7/200,0)*Axe!$F$6</f>
        <v>208.39000000000001</v>
      </c>
      <c r="AB7" s="3">
        <f>MAX(Axe!E$7 - $C7/2, 0)*MAX(1 - $D7/200,0)*Axe!$F$7</f>
        <v>248.24800000000002</v>
      </c>
      <c r="AD7" s="3">
        <f>MAX(Scythe!D$2, 0)*MAX(1 - $D7/100,0)*Scythe!$F$2</f>
        <v>75.440000000000012</v>
      </c>
      <c r="AE7" s="3">
        <f>MAX(Scythe!D$3, 0)*MAX(1 - $D7/100,0)*Scythe!$F$3</f>
        <v>100.04</v>
      </c>
      <c r="AF7" s="3">
        <f>MAX(Scythe!D$4, 0)*MAX(1 - $D7/100,0)*Scythe!$F$4</f>
        <v>127.92000000000002</v>
      </c>
      <c r="AG7" s="3">
        <f>MAX(Scythe!D$5, 0)*MAX(1 - $D7/100,0)*Scythe!$F$5</f>
        <v>160.72</v>
      </c>
      <c r="AH7" s="3">
        <f>MAX(Scythe!D$6, 0)*MAX(1 - $D7/100,0)*Scythe!$F$6</f>
        <v>196.8</v>
      </c>
      <c r="AI7" s="3">
        <f>MAX(Scythe!D$7, 0)*MAX(1 - $D7/100,0)*Scythe!$F$7</f>
        <v>236.16000000000003</v>
      </c>
      <c r="AJ7" s="3">
        <f>MAX(Scythe!D$8, 0)*MAX(1 - $D7/100,0)*Scythe!$F$8</f>
        <v>62.320000000000007</v>
      </c>
      <c r="AK7" s="3">
        <f>MAX(Scythe!D$9, 0)*MAX(1 - $D7/100,0)*Scythe!$F$9</f>
        <v>72.160000000000011</v>
      </c>
      <c r="AL7" s="3">
        <f>MAX(Scythe!D$10, 0)*MAX(1 - $D7/100,0)*Scythe!$F$10</f>
        <v>82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78.482452860584388</v>
      </c>
      <c r="AV7" s="3">
        <f>MAX(Bow!E$3 - $C7, 0)*MAX(1 - $D7/100,0)*Bow!$F$3</f>
        <v>106.79274128005792</v>
      </c>
      <c r="AW7" s="3">
        <f>MAX(Bow!E$4 - $C7, 0)*MAX(1 - $D7/100,0)*Bow!$F$4</f>
        <v>131.95744209736776</v>
      </c>
      <c r="AX7" s="3">
        <f>MAX(Bow!E$5 - $C7, 0)*MAX(1 - $D7/100,0)*Bow!$F$5</f>
        <v>166.55890572116877</v>
      </c>
      <c r="AY7" s="3">
        <f>MAX(Bow!E$6 - $C7, 0)*MAX(1 - $D7/100,0)*Bow!$F$6</f>
        <v>201.16036934496975</v>
      </c>
      <c r="AZ7" s="3">
        <f>MAX(Bow!E$7 - $C7, 0)*MAX(1 - $D7/100,0)*Bow!$F$7</f>
        <v>242.05300817309822</v>
      </c>
      <c r="BB7" s="3">
        <f>MAX(Crossbow!E$2 - $C7/2, 0)*MAX(1 - $D7/200,0)*Crossbow!$F$2</f>
        <v>89.725999999999999</v>
      </c>
      <c r="BC7" s="3">
        <f>MAX(Crossbow!E$3 - $C7/2, 0)*MAX(1 - $D7/200,0)*Crossbow!$F$3</f>
        <v>116.79849999999999</v>
      </c>
      <c r="BD7" s="3">
        <f>MAX(Crossbow!E$4 - $C7/2, 0)*MAX(1 - $D7/200,0)*Crossbow!$F$4</f>
        <v>147.89319999999998</v>
      </c>
      <c r="BE7" s="3">
        <f>MAX(Crossbow!E$5 - $C7/2, 0)*MAX(1 - $D7/200,0)*Crossbow!$F$5</f>
        <v>182.54599999999999</v>
      </c>
      <c r="BF7" s="3">
        <f>MAX(Crossbow!E$6 - $C7/2, 0)*MAX(1 - $D7/200,0)*Crossbow!$F$6</f>
        <v>221.70057</v>
      </c>
      <c r="BG7" s="3">
        <f>MAX(Crossbow!E$7 - $C7/2, 0)*MAX(1 - $D7/200,0)*Crossbow!$F$7</f>
        <v>263.74184200000002</v>
      </c>
      <c r="BJ7">
        <f>MAX(doge!E$3 - $C7, 0)</f>
        <v>12</v>
      </c>
      <c r="BK7">
        <f>MAX(doge!$E$4 - $C7, 0)</f>
        <v>17</v>
      </c>
      <c r="BL7">
        <f>MAX(doge!$E$5 - $C7, 0)</f>
        <v>22</v>
      </c>
      <c r="BM7">
        <f>MAX(doge!$E$6 - $C7, 0)</f>
        <v>27</v>
      </c>
      <c r="BN7">
        <f>MAX(doge!$E$7 - $C7, 0)</f>
        <v>32</v>
      </c>
      <c r="BP7" s="3">
        <f>MAX(hors!$E$3 - $C7/2, 0)*MAX(1 - $D7/200,0)</f>
        <v>60.06</v>
      </c>
      <c r="BQ7" s="3">
        <f>MAX(hors!$E$4 - $C7/2, 0)*MAX(1 - $D7/200,0)</f>
        <v>73.710000000000008</v>
      </c>
      <c r="BR7" s="3">
        <f>MAX(hors!$E$5 - $C7/2, 0)*MAX(1 - $D7/200,0)</f>
        <v>96.460000000000008</v>
      </c>
      <c r="BS7" s="3">
        <f>MAX(hors!$E$6 - $C7/2, 0)*MAX(1 - $D7/200,0)</f>
        <v>119.21000000000001</v>
      </c>
      <c r="BU7" s="3">
        <f>MAX(irgl!$E$3 - $C7, 0)*MAX(1 - $D7/100,0)</f>
        <v>149.24</v>
      </c>
      <c r="BV7" s="3">
        <f>MAX(irgl!$E$4 - $C7, 0)*MAX(1 - $D7/100,0)</f>
        <v>169.74</v>
      </c>
      <c r="BW7" s="3">
        <f>MAX(irgl!$E$5 - $C7, 0)*MAX(1 - $D7/100,0)</f>
        <v>198.44000000000003</v>
      </c>
      <c r="BX7" s="3">
        <f>MAX(irgl!$E$6 - $C7, 0)*MAX(1 - $D7/100,0)</f>
        <v>231.24</v>
      </c>
      <c r="BZ7" s="3">
        <f>MAX(sngl!$E$3, 0)*MAX(1 - $D7/100,0)</f>
        <v>98.4</v>
      </c>
      <c r="CA7" s="3">
        <f>MAX(sngl!$E$4, 0)*MAX(1 - $D7/100,0)</f>
        <v>114.80000000000001</v>
      </c>
      <c r="CB7" s="3">
        <f>MAX(sngl!$E$5, 0)*MAX(1 - $D7/100,0)</f>
        <v>139.4</v>
      </c>
      <c r="CC7" s="3">
        <f>MAX(sngl!$E$6, 0)*MAX(1 - $D7/100,0)</f>
        <v>164</v>
      </c>
    </row>
    <row r="8" spans="1:81" x14ac:dyDescent="0.3">
      <c r="A8" s="1">
        <v>6</v>
      </c>
      <c r="B8">
        <v>440</v>
      </c>
      <c r="C8">
        <v>20</v>
      </c>
      <c r="D8">
        <v>18</v>
      </c>
      <c r="E8">
        <v>160</v>
      </c>
      <c r="F8" s="3">
        <f t="shared" si="0"/>
        <v>290.96653597292976</v>
      </c>
      <c r="G8" s="3">
        <v>11</v>
      </c>
      <c r="H8" s="10">
        <f t="shared" si="1"/>
        <v>29</v>
      </c>
      <c r="I8" s="10">
        <f t="shared" si="2"/>
        <v>27</v>
      </c>
      <c r="J8" s="10">
        <f t="shared" si="3"/>
        <v>24</v>
      </c>
      <c r="K8" s="10">
        <f t="shared" si="4"/>
        <v>21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83.720000000000013</v>
      </c>
      <c r="X8" s="3">
        <f>MAX(Axe!E$3 - $C8/2, 0)*MAX(1 - $D8/200,0)*Axe!$F$3</f>
        <v>109.2</v>
      </c>
      <c r="Y8" s="3">
        <f>MAX(Axe!E$4 - $C8/2, 0)*MAX(1 - $D8/200,0)*Axe!$F$4</f>
        <v>138.13800000000001</v>
      </c>
      <c r="Z8" s="3">
        <f>MAX(Axe!E$5 - $C8/2, 0)*MAX(1 - $D8/200,0)*Axe!$F$5</f>
        <v>171.626</v>
      </c>
      <c r="AA8" s="3">
        <f>MAX(Axe!E$6 - $C8/2, 0)*MAX(1 - $D8/200,0)*Axe!$F$6</f>
        <v>207.66200000000001</v>
      </c>
      <c r="AB8" s="3">
        <f>MAX(Axe!E$7 - $C8/2, 0)*MAX(1 - $D8/200,0)*Axe!$F$7</f>
        <v>247.52000000000004</v>
      </c>
      <c r="AD8" s="3">
        <f>MAX(Scythe!D$2, 0)*MAX(1 - $D8/100,0)*Scythe!$F$2</f>
        <v>75.440000000000012</v>
      </c>
      <c r="AE8" s="3">
        <f>MAX(Scythe!D$3, 0)*MAX(1 - $D8/100,0)*Scythe!$F$3</f>
        <v>100.04</v>
      </c>
      <c r="AF8" s="3">
        <f>MAX(Scythe!D$4, 0)*MAX(1 - $D8/100,0)*Scythe!$F$4</f>
        <v>127.92000000000002</v>
      </c>
      <c r="AG8" s="3">
        <f>MAX(Scythe!D$5, 0)*MAX(1 - $D8/100,0)*Scythe!$F$5</f>
        <v>160.72</v>
      </c>
      <c r="AH8" s="3">
        <f>MAX(Scythe!D$6, 0)*MAX(1 - $D8/100,0)*Scythe!$F$6</f>
        <v>196.8</v>
      </c>
      <c r="AI8" s="3">
        <f>MAX(Scythe!D$7, 0)*MAX(1 - $D8/100,0)*Scythe!$F$7</f>
        <v>236.16000000000003</v>
      </c>
      <c r="AJ8" s="3">
        <f>MAX(Scythe!D$8, 0)*MAX(1 - $D8/100,0)*Scythe!$F$8</f>
        <v>62.320000000000007</v>
      </c>
      <c r="AK8" s="3">
        <f>MAX(Scythe!D$9, 0)*MAX(1 - $D8/100,0)*Scythe!$F$9</f>
        <v>72.160000000000011</v>
      </c>
      <c r="AL8" s="3">
        <f>MAX(Scythe!D$10, 0)*MAX(1 - $D8/100,0)*Scythe!$F$10</f>
        <v>82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77.416452860584386</v>
      </c>
      <c r="AV8" s="3">
        <f>MAX(Bow!E$3 - $C8, 0)*MAX(1 - $D8/100,0)*Bow!$F$3</f>
        <v>105.72674128005792</v>
      </c>
      <c r="AW8" s="3">
        <f>MAX(Bow!E$4 - $C8, 0)*MAX(1 - $D8/100,0)*Bow!$F$4</f>
        <v>130.89144209736776</v>
      </c>
      <c r="AX8" s="3">
        <f>MAX(Bow!E$5 - $C8, 0)*MAX(1 - $D8/100,0)*Bow!$F$5</f>
        <v>165.49290572116877</v>
      </c>
      <c r="AY8" s="3">
        <f>MAX(Bow!E$6 - $C8, 0)*MAX(1 - $D8/100,0)*Bow!$F$6</f>
        <v>200.09436934496975</v>
      </c>
      <c r="AZ8" s="3">
        <f>MAX(Bow!E$7 - $C8, 0)*MAX(1 - $D8/100,0)*Bow!$F$7</f>
        <v>240.98700817309819</v>
      </c>
      <c r="BB8" s="3">
        <f>MAX(Crossbow!E$2 - $C8/2, 0)*MAX(1 - $D8/200,0)*Crossbow!$F$2</f>
        <v>88.952500000000001</v>
      </c>
      <c r="BC8" s="3">
        <f>MAX(Crossbow!E$3 - $C8/2, 0)*MAX(1 - $D8/200,0)*Crossbow!$F$3</f>
        <v>116.02499999999999</v>
      </c>
      <c r="BD8" s="3">
        <f>MAX(Crossbow!E$4 - $C8/2, 0)*MAX(1 - $D8/200,0)*Crossbow!$F$4</f>
        <v>147.11969999999999</v>
      </c>
      <c r="BE8" s="3">
        <f>MAX(Crossbow!E$5 - $C8/2, 0)*MAX(1 - $D8/200,0)*Crossbow!$F$5</f>
        <v>181.77249999999998</v>
      </c>
      <c r="BF8" s="3">
        <f>MAX(Crossbow!E$6 - $C8/2, 0)*MAX(1 - $D8/200,0)*Crossbow!$F$6</f>
        <v>220.92706999999999</v>
      </c>
      <c r="BG8" s="3">
        <f>MAX(Crossbow!E$7 - $C8/2, 0)*MAX(1 - $D8/200,0)*Crossbow!$F$7</f>
        <v>262.96834200000001</v>
      </c>
      <c r="BJ8">
        <f>MAX(doge!E$3 - $C8, 0)</f>
        <v>10</v>
      </c>
      <c r="BK8">
        <f>MAX(doge!$E$4 - $C8, 0)</f>
        <v>15</v>
      </c>
      <c r="BL8">
        <f>MAX(doge!$E$5 - $C8, 0)</f>
        <v>20</v>
      </c>
      <c r="BM8">
        <f>MAX(doge!$E$6 - $C8, 0)</f>
        <v>25</v>
      </c>
      <c r="BN8">
        <f>MAX(doge!$E$7 - $C8, 0)</f>
        <v>30</v>
      </c>
      <c r="BP8" s="3">
        <f>MAX(hors!$E$3 - $C8/2, 0)*MAX(1 - $D8/200,0)</f>
        <v>59.15</v>
      </c>
      <c r="BQ8" s="3">
        <f>MAX(hors!$E$4 - $C8/2, 0)*MAX(1 - $D8/200,0)</f>
        <v>72.8</v>
      </c>
      <c r="BR8" s="3">
        <f>MAX(hors!$E$5 - $C8/2, 0)*MAX(1 - $D8/200,0)</f>
        <v>95.55</v>
      </c>
      <c r="BS8" s="3">
        <f>MAX(hors!$E$6 - $C8/2, 0)*MAX(1 - $D8/200,0)</f>
        <v>118.3</v>
      </c>
      <c r="BU8" s="3">
        <f>MAX(irgl!$E$3 - $C8, 0)*MAX(1 - $D8/100,0)</f>
        <v>147.60000000000002</v>
      </c>
      <c r="BV8" s="3">
        <f>MAX(irgl!$E$4 - $C8, 0)*MAX(1 - $D8/100,0)</f>
        <v>168.10000000000002</v>
      </c>
      <c r="BW8" s="3">
        <f>MAX(irgl!$E$5 - $C8, 0)*MAX(1 - $D8/100,0)</f>
        <v>196.8</v>
      </c>
      <c r="BX8" s="3">
        <f>MAX(irgl!$E$6 - $C8, 0)*MAX(1 - $D8/100,0)</f>
        <v>229.60000000000002</v>
      </c>
      <c r="BZ8" s="3">
        <f>MAX(sngl!$E$3, 0)*MAX(1 - $D8/100,0)</f>
        <v>98.4</v>
      </c>
      <c r="CA8" s="3">
        <f>MAX(sngl!$E$4, 0)*MAX(1 - $D8/100,0)</f>
        <v>114.80000000000001</v>
      </c>
      <c r="CB8" s="3">
        <f>MAX(sngl!$E$5, 0)*MAX(1 - $D8/100,0)</f>
        <v>139.4</v>
      </c>
      <c r="CC8" s="3">
        <f>MAX(sngl!$E$6, 0)*MAX(1 - $D8/100,0)</f>
        <v>164</v>
      </c>
    </row>
    <row r="9" spans="1:81" x14ac:dyDescent="0.3">
      <c r="A9" s="1">
        <v>7</v>
      </c>
      <c r="B9">
        <v>480</v>
      </c>
      <c r="C9">
        <v>20</v>
      </c>
      <c r="D9">
        <v>20</v>
      </c>
      <c r="E9">
        <v>175</v>
      </c>
      <c r="F9" s="3">
        <f t="shared" si="0"/>
        <v>340.67285563734299</v>
      </c>
      <c r="G9" s="3">
        <v>14</v>
      </c>
      <c r="H9" s="10">
        <f t="shared" si="1"/>
        <v>34</v>
      </c>
      <c r="I9" s="10">
        <f t="shared" si="2"/>
        <v>31</v>
      </c>
      <c r="J9" s="10">
        <f t="shared" si="3"/>
        <v>29</v>
      </c>
      <c r="K9" s="10">
        <f t="shared" si="4"/>
        <v>25</v>
      </c>
      <c r="M9" s="3"/>
      <c r="N9" s="3">
        <f>MAX(Sword!E$2 - $C9, 0)*Sword!$F$2</f>
        <v>42</v>
      </c>
      <c r="O9" s="3">
        <f>MAX(Sword!E$3 - $C9, 0)*Sword!$F$3</f>
        <v>64.875</v>
      </c>
      <c r="P9" s="3">
        <f>MAX(Sword!E$4 - $C9, 0)*Sword!$F$4</f>
        <v>90.9375</v>
      </c>
      <c r="Q9" s="3">
        <f>MAX(Sword!E$5 - $C9, 0)*Sword!$F$5</f>
        <v>120.75</v>
      </c>
      <c r="R9" s="3">
        <f>MAX(Sword!E$6 - $C9, 0)*Sword!$F$6</f>
        <v>156</v>
      </c>
      <c r="S9" s="3">
        <f>MAX(Sword!E$7 - $C9, 0)*Sword!$F$7</f>
        <v>193.6875</v>
      </c>
      <c r="T9" s="3">
        <f>MAX(Sword!E$8 - $C9, 0)*Sword!$F$8</f>
        <v>234.375</v>
      </c>
      <c r="U9" s="3">
        <f>MAX(Sword!E$9 - $C9, 0)*Sword!$F$9</f>
        <v>55.5</v>
      </c>
      <c r="W9" s="3">
        <f>MAX(Axe!E$2 - $C9/2, 0)*MAX(1 - $D9/200,0)*Axe!$F$2</f>
        <v>82.800000000000011</v>
      </c>
      <c r="X9" s="3">
        <f>MAX(Axe!E$3 - $C9/2, 0)*MAX(1 - $D9/200,0)*Axe!$F$3</f>
        <v>108</v>
      </c>
      <c r="Y9" s="3">
        <f>MAX(Axe!E$4 - $C9/2, 0)*MAX(1 - $D9/200,0)*Axe!$F$4</f>
        <v>136.62</v>
      </c>
      <c r="Z9" s="3">
        <f>MAX(Axe!E$5 - $C9/2, 0)*MAX(1 - $D9/200,0)*Axe!$F$5</f>
        <v>169.74</v>
      </c>
      <c r="AA9" s="3">
        <f>MAX(Axe!E$6 - $C9/2, 0)*MAX(1 - $D9/200,0)*Axe!$F$6</f>
        <v>205.38000000000002</v>
      </c>
      <c r="AB9" s="3">
        <f>MAX(Axe!E$7 - $C9/2, 0)*MAX(1 - $D9/200,0)*Axe!$F$7</f>
        <v>244.8</v>
      </c>
      <c r="AD9" s="3">
        <f>MAX(Scythe!D$2, 0)*MAX(1 - $D9/100,0)*Scythe!$F$2</f>
        <v>73.600000000000009</v>
      </c>
      <c r="AE9" s="3">
        <f>MAX(Scythe!D$3, 0)*MAX(1 - $D9/100,0)*Scythe!$F$3</f>
        <v>97.600000000000009</v>
      </c>
      <c r="AF9" s="3">
        <f>MAX(Scythe!D$4, 0)*MAX(1 - $D9/100,0)*Scythe!$F$4</f>
        <v>124.80000000000001</v>
      </c>
      <c r="AG9" s="3">
        <f>MAX(Scythe!D$5, 0)*MAX(1 - $D9/100,0)*Scythe!$F$5</f>
        <v>156.80000000000001</v>
      </c>
      <c r="AH9" s="3">
        <f>MAX(Scythe!D$6, 0)*MAX(1 - $D9/100,0)*Scythe!$F$6</f>
        <v>192</v>
      </c>
      <c r="AI9" s="3">
        <f>MAX(Scythe!D$7, 0)*MAX(1 - $D9/100,0)*Scythe!$F$7</f>
        <v>230.4</v>
      </c>
      <c r="AJ9" s="3">
        <f>MAX(Scythe!D$8, 0)*MAX(1 - $D9/100,0)*Scythe!$F$8</f>
        <v>60.800000000000004</v>
      </c>
      <c r="AK9" s="3">
        <f>MAX(Scythe!D$9, 0)*MAX(1 - $D9/100,0)*Scythe!$F$9</f>
        <v>70.400000000000006</v>
      </c>
      <c r="AL9" s="3">
        <f>MAX(Scythe!D$10, 0)*MAX(1 - $D9/100,0)*Scythe!$F$10</f>
        <v>80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75.528246693253053</v>
      </c>
      <c r="AV9" s="3">
        <f>MAX(Bow!E$3 - $C9, 0)*MAX(1 - $D9/100,0)*Bow!$F$3</f>
        <v>103.14804027322724</v>
      </c>
      <c r="AW9" s="3">
        <f>MAX(Bow!E$4 - $C9, 0)*MAX(1 - $D9/100,0)*Bow!$F$4</f>
        <v>127.69896789987099</v>
      </c>
      <c r="AX9" s="3">
        <f>MAX(Bow!E$5 - $C9, 0)*MAX(1 - $D9/100,0)*Bow!$F$5</f>
        <v>161.45649338650611</v>
      </c>
      <c r="AY9" s="3">
        <f>MAX(Bow!E$6 - $C9, 0)*MAX(1 - $D9/100,0)*Bow!$F$6</f>
        <v>195.21401887314119</v>
      </c>
      <c r="AZ9" s="3">
        <f>MAX(Bow!E$7 - $C9, 0)*MAX(1 - $D9/100,0)*Bow!$F$7</f>
        <v>235.10927626643726</v>
      </c>
      <c r="BB9" s="3">
        <f>MAX(Crossbow!E$2 - $C9/2, 0)*MAX(1 - $D9/200,0)*Crossbow!$F$2</f>
        <v>87.974999999999994</v>
      </c>
      <c r="BC9" s="3">
        <f>MAX(Crossbow!E$3 - $C9/2, 0)*MAX(1 - $D9/200,0)*Crossbow!$F$3</f>
        <v>114.75</v>
      </c>
      <c r="BD9" s="3">
        <f>MAX(Crossbow!E$4 - $C9/2, 0)*MAX(1 - $D9/200,0)*Crossbow!$F$4</f>
        <v>145.50300000000001</v>
      </c>
      <c r="BE9" s="3">
        <f>MAX(Crossbow!E$5 - $C9/2, 0)*MAX(1 - $D9/200,0)*Crossbow!$F$5</f>
        <v>179.77499999999998</v>
      </c>
      <c r="BF9" s="3">
        <f>MAX(Crossbow!E$6 - $C9/2, 0)*MAX(1 - $D9/200,0)*Crossbow!$F$6</f>
        <v>218.49929999999998</v>
      </c>
      <c r="BG9" s="3">
        <f>MAX(Crossbow!E$7 - $C9/2, 0)*MAX(1 - $D9/200,0)*Crossbow!$F$7</f>
        <v>260.07857999999999</v>
      </c>
      <c r="BJ9">
        <f>MAX(doge!E$3 - $C9, 0)</f>
        <v>10</v>
      </c>
      <c r="BK9">
        <f>MAX(doge!$E$4 - $C9, 0)</f>
        <v>15</v>
      </c>
      <c r="BL9">
        <f>MAX(doge!$E$5 - $C9, 0)</f>
        <v>20</v>
      </c>
      <c r="BM9">
        <f>MAX(doge!$E$6 - $C9, 0)</f>
        <v>25</v>
      </c>
      <c r="BN9">
        <f>MAX(doge!$E$7 - $C9, 0)</f>
        <v>30</v>
      </c>
      <c r="BP9" s="3">
        <f>MAX(hors!$E$3 - $C9/2, 0)*MAX(1 - $D9/200,0)</f>
        <v>58.5</v>
      </c>
      <c r="BQ9" s="3">
        <f>MAX(hors!$E$4 - $C9/2, 0)*MAX(1 - $D9/200,0)</f>
        <v>72</v>
      </c>
      <c r="BR9" s="3">
        <f>MAX(hors!$E$5 - $C9/2, 0)*MAX(1 - $D9/200,0)</f>
        <v>94.5</v>
      </c>
      <c r="BS9" s="3">
        <f>MAX(hors!$E$6 - $C9/2, 0)*MAX(1 - $D9/200,0)</f>
        <v>117</v>
      </c>
      <c r="BU9" s="3">
        <f>MAX(irgl!$E$3 - $C9, 0)*MAX(1 - $D9/100,0)</f>
        <v>144</v>
      </c>
      <c r="BV9" s="3">
        <f>MAX(irgl!$E$4 - $C9, 0)*MAX(1 - $D9/100,0)</f>
        <v>164</v>
      </c>
      <c r="BW9" s="3">
        <f>MAX(irgl!$E$5 - $C9, 0)*MAX(1 - $D9/100,0)</f>
        <v>192</v>
      </c>
      <c r="BX9" s="3">
        <f>MAX(irgl!$E$6 - $C9, 0)*MAX(1 - $D9/100,0)</f>
        <v>224</v>
      </c>
      <c r="BZ9" s="3">
        <f>MAX(sngl!$E$3, 0)*MAX(1 - $D9/100,0)</f>
        <v>96</v>
      </c>
      <c r="CA9" s="3">
        <f>MAX(sngl!$E$4, 0)*MAX(1 - $D9/100,0)</f>
        <v>112</v>
      </c>
      <c r="CB9" s="3">
        <f>MAX(sngl!$E$5, 0)*MAX(1 - $D9/100,0)</f>
        <v>136</v>
      </c>
      <c r="CC9" s="3">
        <f>MAX(sngl!$E$6, 0)*MAX(1 - $D9/100,0)</f>
        <v>160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8B6F-689F-4DE2-90A9-D3D84E75069C}">
  <dimension ref="A1:CC14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270</v>
      </c>
      <c r="C3">
        <v>15</v>
      </c>
      <c r="D3">
        <v>15</v>
      </c>
      <c r="E3">
        <v>85</v>
      </c>
      <c r="F3" s="3">
        <f t="shared" ref="F3:F9" si="0">($B3 + 3 * $C3) / 10 / (1 - $D3 * 0.006) *POWER($E3, 0.75) * $C$14 / 13</f>
        <v>111.81015834072883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  <c r="BJ3">
        <f>MAX(doge!E$3 - $C3, 0)</f>
        <v>15</v>
      </c>
      <c r="BK3">
        <f>MAX(doge!$E$4 - $C3, 0)</f>
        <v>20</v>
      </c>
      <c r="BL3">
        <f>MAX(doge!$E$5 - $C3, 0)</f>
        <v>25</v>
      </c>
      <c r="BM3">
        <f>MAX(doge!$E$6 - $C3, 0)</f>
        <v>30</v>
      </c>
      <c r="BN3">
        <f>MAX(doge!$E$7 - $C3, 0)</f>
        <v>35</v>
      </c>
      <c r="BP3" s="3">
        <f>MAX(hors!$E$3 - $C3/2, 0)*MAX(1 - $D3/200,0)</f>
        <v>62.4375</v>
      </c>
      <c r="BQ3" s="3">
        <f>MAX(hors!$E$4 - $C3/2, 0)*MAX(1 - $D3/200,0)</f>
        <v>76.3125</v>
      </c>
      <c r="BR3" s="3">
        <f>MAX(hors!$E$5 - $C3/2, 0)*MAX(1 - $D3/200,0)</f>
        <v>99.4375</v>
      </c>
      <c r="BS3" s="3">
        <f>MAX(hors!$E$6 - $C3/2, 0)*MAX(1 - $D3/200,0)</f>
        <v>122.5625</v>
      </c>
      <c r="BU3" s="3">
        <f>MAX(irgl!$E$3 - $C3, 0)*MAX(1 - $D3/100,0)</f>
        <v>157.25</v>
      </c>
      <c r="BV3" s="3">
        <f>MAX(irgl!$E$4 - $C3, 0)*MAX(1 - $D3/100,0)</f>
        <v>178.5</v>
      </c>
      <c r="BW3" s="3">
        <f>MAX(irgl!$E$5 - $C3, 0)*MAX(1 - $D3/100,0)</f>
        <v>208.25</v>
      </c>
      <c r="BX3" s="3">
        <f>MAX(irgl!$E$6 - $C3, 0)*MAX(1 - $D3/100,0)</f>
        <v>242.25</v>
      </c>
      <c r="BZ3" s="3">
        <f>MAX(sngl!$E$3, 0)*MAX(1 - $D3/100,0)</f>
        <v>102</v>
      </c>
      <c r="CA3" s="3">
        <f>MAX(sngl!$E$4, 0)*MAX(1 - $D3/100,0)</f>
        <v>119</v>
      </c>
      <c r="CB3" s="3">
        <f>MAX(sngl!$E$5, 0)*MAX(1 - $D3/100,0)</f>
        <v>144.5</v>
      </c>
      <c r="CC3" s="3">
        <f>MAX(sngl!$E$6, 0)*MAX(1 - $D3/100,0)</f>
        <v>170</v>
      </c>
    </row>
    <row r="4" spans="1:81" x14ac:dyDescent="0.3">
      <c r="A4" s="1">
        <v>2</v>
      </c>
      <c r="B4">
        <v>320</v>
      </c>
      <c r="C4">
        <v>16</v>
      </c>
      <c r="D4">
        <v>15</v>
      </c>
      <c r="E4">
        <v>110</v>
      </c>
      <c r="F4" s="3">
        <f t="shared" si="0"/>
        <v>158.48889846547814</v>
      </c>
      <c r="G4" s="3">
        <v>5</v>
      </c>
      <c r="H4" s="10">
        <f t="shared" ref="H4:H9" si="1">_xlfn.CEILING.MATH(LN(MAX($G4*4,1))^2.5+1)</f>
        <v>17</v>
      </c>
      <c r="I4" s="10">
        <f t="shared" ref="I4:I9" si="2">_xlfn.CEILING.MATH(LN(MAX($G4*3.5,1))^2.5+1)</f>
        <v>15</v>
      </c>
      <c r="J4" s="10">
        <f t="shared" ref="J4:J9" si="3">_xlfn.CEILING.MATH(LN(MAX($G4*3,1))^2.5+1)</f>
        <v>14</v>
      </c>
      <c r="K4" s="10">
        <f t="shared" ref="K4:K9" si="4">_xlfn.CEILING.MATH(LN(MAX($G4*2.5,1))^2.5+1)</f>
        <v>12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  <c r="BJ4">
        <f>MAX(doge!E$3 - $C4, 0)</f>
        <v>14</v>
      </c>
      <c r="BK4">
        <f>MAX(doge!$E$4 - $C4, 0)</f>
        <v>19</v>
      </c>
      <c r="BL4">
        <f>MAX(doge!$E$5 - $C4, 0)</f>
        <v>24</v>
      </c>
      <c r="BM4">
        <f>MAX(doge!$E$6 - $C4, 0)</f>
        <v>29</v>
      </c>
      <c r="BN4">
        <f>MAX(doge!$E$7 - $C4, 0)</f>
        <v>34</v>
      </c>
      <c r="BP4" s="3">
        <f>MAX(hors!$E$3 - $C4/2, 0)*MAX(1 - $D4/200,0)</f>
        <v>61.975000000000001</v>
      </c>
      <c r="BQ4" s="3">
        <f>MAX(hors!$E$4 - $C4/2, 0)*MAX(1 - $D4/200,0)</f>
        <v>75.850000000000009</v>
      </c>
      <c r="BR4" s="3">
        <f>MAX(hors!$E$5 - $C4/2, 0)*MAX(1 - $D4/200,0)</f>
        <v>98.975000000000009</v>
      </c>
      <c r="BS4" s="3">
        <f>MAX(hors!$E$6 - $C4/2, 0)*MAX(1 - $D4/200,0)</f>
        <v>122.10000000000001</v>
      </c>
      <c r="BU4" s="3">
        <f>MAX(irgl!$E$3 - $C4, 0)*MAX(1 - $D4/100,0)</f>
        <v>156.4</v>
      </c>
      <c r="BV4" s="3">
        <f>MAX(irgl!$E$4 - $C4, 0)*MAX(1 - $D4/100,0)</f>
        <v>177.65</v>
      </c>
      <c r="BW4" s="3">
        <f>MAX(irgl!$E$5 - $C4, 0)*MAX(1 - $D4/100,0)</f>
        <v>207.4</v>
      </c>
      <c r="BX4" s="3">
        <f>MAX(irgl!$E$6 - $C4, 0)*MAX(1 - $D4/100,0)</f>
        <v>241.4</v>
      </c>
      <c r="BZ4" s="3">
        <f>MAX(sngl!$E$3, 0)*MAX(1 - $D4/100,0)</f>
        <v>102</v>
      </c>
      <c r="CA4" s="3">
        <f>MAX(sngl!$E$4, 0)*MAX(1 - $D4/100,0)</f>
        <v>119</v>
      </c>
      <c r="CB4" s="3">
        <f>MAX(sngl!$E$5, 0)*MAX(1 - $D4/100,0)</f>
        <v>144.5</v>
      </c>
      <c r="CC4" s="3">
        <f>MAX(sngl!$E$6, 0)*MAX(1 - $D4/100,0)</f>
        <v>170</v>
      </c>
    </row>
    <row r="5" spans="1:81" x14ac:dyDescent="0.3">
      <c r="A5" s="1">
        <v>3</v>
      </c>
      <c r="B5">
        <v>375</v>
      </c>
      <c r="C5">
        <v>16</v>
      </c>
      <c r="D5">
        <v>16</v>
      </c>
      <c r="E5">
        <v>135</v>
      </c>
      <c r="F5" s="3">
        <f t="shared" si="0"/>
        <v>213.83075531648547</v>
      </c>
      <c r="G5" s="3">
        <v>6</v>
      </c>
      <c r="H5" s="10">
        <f t="shared" si="1"/>
        <v>20</v>
      </c>
      <c r="I5" s="10">
        <f t="shared" si="2"/>
        <v>18</v>
      </c>
      <c r="J5" s="10">
        <f t="shared" si="3"/>
        <v>16</v>
      </c>
      <c r="K5" s="10">
        <f t="shared" si="4"/>
        <v>14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86.112000000000009</v>
      </c>
      <c r="X5" s="3">
        <f>MAX(Axe!E$3 - $C5/2, 0)*MAX(1 - $D5/200,0)*Axe!$F$3</f>
        <v>111.87200000000001</v>
      </c>
      <c r="Y5" s="3">
        <f>MAX(Axe!E$4 - $C5/2, 0)*MAX(1 - $D5/200,0)*Axe!$F$4</f>
        <v>141.12800000000001</v>
      </c>
      <c r="Z5" s="3">
        <f>MAX(Axe!E$5 - $C5/2, 0)*MAX(1 - $D5/200,0)*Axe!$F$5</f>
        <v>174.98400000000004</v>
      </c>
      <c r="AA5" s="3">
        <f>MAX(Axe!E$6 - $C5/2, 0)*MAX(1 - $D5/200,0)*Axe!$F$6</f>
        <v>211.41600000000005</v>
      </c>
      <c r="AB5" s="3">
        <f>MAX(Axe!E$7 - $C5/2, 0)*MAX(1 - $D5/200,0)*Axe!$F$7</f>
        <v>251.71199999999999</v>
      </c>
      <c r="AD5" s="3">
        <f>MAX(Scythe!D$2, 0)*MAX(1 - $D5/100,0)*Scythe!$F$2</f>
        <v>77.28</v>
      </c>
      <c r="AE5" s="3">
        <f>MAX(Scythe!D$3, 0)*MAX(1 - $D5/100,0)*Scythe!$F$3</f>
        <v>102.47999999999999</v>
      </c>
      <c r="AF5" s="3">
        <f>MAX(Scythe!D$4, 0)*MAX(1 - $D5/100,0)*Scythe!$F$4</f>
        <v>131.04</v>
      </c>
      <c r="AG5" s="3">
        <f>MAX(Scythe!D$5, 0)*MAX(1 - $D5/100,0)*Scythe!$F$5</f>
        <v>164.64</v>
      </c>
      <c r="AH5" s="3">
        <f>MAX(Scythe!D$6, 0)*MAX(1 - $D5/100,0)*Scythe!$F$6</f>
        <v>201.6</v>
      </c>
      <c r="AI5" s="3">
        <f>MAX(Scythe!D$7, 0)*MAX(1 - $D5/100,0)*Scythe!$F$7</f>
        <v>241.92</v>
      </c>
      <c r="AJ5" s="3">
        <f>MAX(Scythe!D$8, 0)*MAX(1 - $D5/100,0)*Scythe!$F$8</f>
        <v>63.839999999999996</v>
      </c>
      <c r="AK5" s="3">
        <f>MAX(Scythe!D$9, 0)*MAX(1 - $D5/100,0)*Scythe!$F$9</f>
        <v>73.92</v>
      </c>
      <c r="AL5" s="3">
        <f>MAX(Scythe!D$10, 0)*MAX(1 - $D5/100,0)*Scythe!$F$10</f>
        <v>84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81.488659027915702</v>
      </c>
      <c r="AV5" s="3">
        <f>MAX(Bow!E$3 - $C5, 0)*MAX(1 - $D5/100,0)*Bow!$F$3</f>
        <v>110.48944228688859</v>
      </c>
      <c r="AW5" s="3">
        <f>MAX(Bow!E$4 - $C5, 0)*MAX(1 - $D5/100,0)*Bow!$F$4</f>
        <v>136.26791629486453</v>
      </c>
      <c r="AX5" s="3">
        <f>MAX(Bow!E$5 - $C5, 0)*MAX(1 - $D5/100,0)*Bow!$F$5</f>
        <v>171.71331805583139</v>
      </c>
      <c r="AY5" s="3">
        <f>MAX(Bow!E$6 - $C5, 0)*MAX(1 - $D5/100,0)*Bow!$F$6</f>
        <v>207.15871981679825</v>
      </c>
      <c r="AZ5" s="3">
        <f>MAX(Bow!E$7 - $C5, 0)*MAX(1 - $D5/100,0)*Bow!$F$7</f>
        <v>249.04874007975911</v>
      </c>
      <c r="BB5" s="3">
        <f>MAX(Crossbow!E$2 - $C5/2, 0)*MAX(1 - $D5/200,0)*Crossbow!$F$2</f>
        <v>91.494</v>
      </c>
      <c r="BC5" s="3">
        <f>MAX(Crossbow!E$3 - $C5/2, 0)*MAX(1 - $D5/200,0)*Crossbow!$F$3</f>
        <v>118.864</v>
      </c>
      <c r="BD5" s="3">
        <f>MAX(Crossbow!E$4 - $C5/2, 0)*MAX(1 - $D5/200,0)*Crossbow!$F$4</f>
        <v>150.3004</v>
      </c>
      <c r="BE5" s="3">
        <f>MAX(Crossbow!E$5 - $C5/2, 0)*MAX(1 - $D5/200,0)*Crossbow!$F$5</f>
        <v>185.33399999999997</v>
      </c>
      <c r="BF5" s="3">
        <f>MAX(Crossbow!E$6 - $C5/2, 0)*MAX(1 - $D5/200,0)*Crossbow!$F$6</f>
        <v>224.91884000000002</v>
      </c>
      <c r="BG5" s="3">
        <f>MAX(Crossbow!E$7 - $C5/2, 0)*MAX(1 - $D5/200,0)*Crossbow!$F$7</f>
        <v>267.42210400000005</v>
      </c>
      <c r="BJ5">
        <f>MAX(doge!E$3 - $C5, 0)</f>
        <v>14</v>
      </c>
      <c r="BK5">
        <f>MAX(doge!$E$4 - $C5, 0)</f>
        <v>19</v>
      </c>
      <c r="BL5">
        <f>MAX(doge!$E$5 - $C5, 0)</f>
        <v>24</v>
      </c>
      <c r="BM5">
        <f>MAX(doge!$E$6 - $C5, 0)</f>
        <v>29</v>
      </c>
      <c r="BN5">
        <f>MAX(doge!$E$7 - $C5, 0)</f>
        <v>34</v>
      </c>
      <c r="BP5" s="3">
        <f>MAX(hors!$E$3 - $C5/2, 0)*MAX(1 - $D5/200,0)</f>
        <v>61.64</v>
      </c>
      <c r="BQ5" s="3">
        <f>MAX(hors!$E$4 - $C5/2, 0)*MAX(1 - $D5/200,0)</f>
        <v>75.44</v>
      </c>
      <c r="BR5" s="3">
        <f>MAX(hors!$E$5 - $C5/2, 0)*MAX(1 - $D5/200,0)</f>
        <v>98.44</v>
      </c>
      <c r="BS5" s="3">
        <f>MAX(hors!$E$6 - $C5/2, 0)*MAX(1 - $D5/200,0)</f>
        <v>121.44000000000001</v>
      </c>
      <c r="BU5" s="3">
        <f>MAX(irgl!$E$3 - $C5, 0)*MAX(1 - $D5/100,0)</f>
        <v>154.56</v>
      </c>
      <c r="BV5" s="3">
        <f>MAX(irgl!$E$4 - $C5, 0)*MAX(1 - $D5/100,0)</f>
        <v>175.56</v>
      </c>
      <c r="BW5" s="3">
        <f>MAX(irgl!$E$5 - $C5, 0)*MAX(1 - $D5/100,0)</f>
        <v>204.95999999999998</v>
      </c>
      <c r="BX5" s="3">
        <f>MAX(irgl!$E$6 - $C5, 0)*MAX(1 - $D5/100,0)</f>
        <v>238.56</v>
      </c>
      <c r="BZ5" s="3">
        <f>MAX(sngl!$E$3, 0)*MAX(1 - $D5/100,0)</f>
        <v>100.8</v>
      </c>
      <c r="CA5" s="3">
        <f>MAX(sngl!$E$4, 0)*MAX(1 - $D5/100,0)</f>
        <v>117.6</v>
      </c>
      <c r="CB5" s="3">
        <f>MAX(sngl!$E$5, 0)*MAX(1 - $D5/100,0)</f>
        <v>142.79999999999998</v>
      </c>
      <c r="CC5" s="3">
        <f>MAX(sngl!$E$6, 0)*MAX(1 - $D5/100,0)</f>
        <v>168</v>
      </c>
    </row>
    <row r="6" spans="1:81" x14ac:dyDescent="0.3">
      <c r="A6" s="1">
        <v>4</v>
      </c>
      <c r="B6">
        <v>440</v>
      </c>
      <c r="C6">
        <v>18</v>
      </c>
      <c r="D6">
        <v>16</v>
      </c>
      <c r="E6">
        <v>150</v>
      </c>
      <c r="F6" s="3">
        <f t="shared" si="0"/>
        <v>270.25570435757447</v>
      </c>
      <c r="G6" s="3">
        <v>7.5</v>
      </c>
      <c r="H6" s="10">
        <f t="shared" si="1"/>
        <v>23</v>
      </c>
      <c r="I6" s="10">
        <f t="shared" si="2"/>
        <v>21</v>
      </c>
      <c r="J6" s="10">
        <f t="shared" si="3"/>
        <v>19</v>
      </c>
      <c r="K6" s="10">
        <f t="shared" si="4"/>
        <v>16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85.376000000000005</v>
      </c>
      <c r="X6" s="3">
        <f>MAX(Axe!E$3 - $C6/2, 0)*MAX(1 - $D6/200,0)*Axe!$F$3</f>
        <v>111.13600000000002</v>
      </c>
      <c r="Y6" s="3">
        <f>MAX(Axe!E$4 - $C6/2, 0)*MAX(1 - $D6/200,0)*Axe!$F$4</f>
        <v>140.39200000000002</v>
      </c>
      <c r="Z6" s="3">
        <f>MAX(Axe!E$5 - $C6/2, 0)*MAX(1 - $D6/200,0)*Axe!$F$5</f>
        <v>174.24800000000002</v>
      </c>
      <c r="AA6" s="3">
        <f>MAX(Axe!E$6 - $C6/2, 0)*MAX(1 - $D6/200,0)*Axe!$F$6</f>
        <v>210.68000000000004</v>
      </c>
      <c r="AB6" s="3">
        <f>MAX(Axe!E$7 - $C6/2, 0)*MAX(1 - $D6/200,0)*Axe!$F$7</f>
        <v>250.97600000000003</v>
      </c>
      <c r="AD6" s="3">
        <f>MAX(Scythe!D$2, 0)*MAX(1 - $D6/100,0)*Scythe!$F$2</f>
        <v>77.28</v>
      </c>
      <c r="AE6" s="3">
        <f>MAX(Scythe!D$3, 0)*MAX(1 - $D6/100,0)*Scythe!$F$3</f>
        <v>102.47999999999999</v>
      </c>
      <c r="AF6" s="3">
        <f>MAX(Scythe!D$4, 0)*MAX(1 - $D6/100,0)*Scythe!$F$4</f>
        <v>131.04</v>
      </c>
      <c r="AG6" s="3">
        <f>MAX(Scythe!D$5, 0)*MAX(1 - $D6/100,0)*Scythe!$F$5</f>
        <v>164.64</v>
      </c>
      <c r="AH6" s="3">
        <f>MAX(Scythe!D$6, 0)*MAX(1 - $D6/100,0)*Scythe!$F$6</f>
        <v>201.6</v>
      </c>
      <c r="AI6" s="3">
        <f>MAX(Scythe!D$7, 0)*MAX(1 - $D6/100,0)*Scythe!$F$7</f>
        <v>241.92</v>
      </c>
      <c r="AJ6" s="3">
        <f>MAX(Scythe!D$8, 0)*MAX(1 - $D6/100,0)*Scythe!$F$8</f>
        <v>63.839999999999996</v>
      </c>
      <c r="AK6" s="3">
        <f>MAX(Scythe!D$9, 0)*MAX(1 - $D6/100,0)*Scythe!$F$9</f>
        <v>73.92</v>
      </c>
      <c r="AL6" s="3">
        <f>MAX(Scythe!D$10, 0)*MAX(1 - $D6/100,0)*Scythe!$F$10</f>
        <v>84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80.396659027915703</v>
      </c>
      <c r="AV6" s="3">
        <f>MAX(Bow!E$3 - $C6, 0)*MAX(1 - $D6/100,0)*Bow!$F$3</f>
        <v>109.39744228688859</v>
      </c>
      <c r="AW6" s="3">
        <f>MAX(Bow!E$4 - $C6, 0)*MAX(1 - $D6/100,0)*Bow!$F$4</f>
        <v>135.17591629486452</v>
      </c>
      <c r="AX6" s="3">
        <f>MAX(Bow!E$5 - $C6, 0)*MAX(1 - $D6/100,0)*Bow!$F$5</f>
        <v>170.62131805583141</v>
      </c>
      <c r="AY6" s="3">
        <f>MAX(Bow!E$6 - $C6, 0)*MAX(1 - $D6/100,0)*Bow!$F$6</f>
        <v>206.06671981679824</v>
      </c>
      <c r="AZ6" s="3">
        <f>MAX(Bow!E$7 - $C6, 0)*MAX(1 - $D6/100,0)*Bow!$F$7</f>
        <v>247.9567400797591</v>
      </c>
      <c r="BB6" s="3">
        <f>MAX(Crossbow!E$2 - $C6/2, 0)*MAX(1 - $D6/200,0)*Crossbow!$F$2</f>
        <v>90.712000000000003</v>
      </c>
      <c r="BC6" s="3">
        <f>MAX(Crossbow!E$3 - $C6/2, 0)*MAX(1 - $D6/200,0)*Crossbow!$F$3</f>
        <v>118.08200000000001</v>
      </c>
      <c r="BD6" s="3">
        <f>MAX(Crossbow!E$4 - $C6/2, 0)*MAX(1 - $D6/200,0)*Crossbow!$F$4</f>
        <v>149.51839999999999</v>
      </c>
      <c r="BE6" s="3">
        <f>MAX(Crossbow!E$5 - $C6/2, 0)*MAX(1 - $D6/200,0)*Crossbow!$F$5</f>
        <v>184.55199999999996</v>
      </c>
      <c r="BF6" s="3">
        <f>MAX(Crossbow!E$6 - $C6/2, 0)*MAX(1 - $D6/200,0)*Crossbow!$F$6</f>
        <v>224.13684000000001</v>
      </c>
      <c r="BG6" s="3">
        <f>MAX(Crossbow!E$7 - $C6/2, 0)*MAX(1 - $D6/200,0)*Crossbow!$F$7</f>
        <v>266.64010400000001</v>
      </c>
      <c r="BJ6">
        <f>MAX(doge!E$3 - $C6, 0)</f>
        <v>12</v>
      </c>
      <c r="BK6">
        <f>MAX(doge!$E$4 - $C6, 0)</f>
        <v>17</v>
      </c>
      <c r="BL6">
        <f>MAX(doge!$E$5 - $C6, 0)</f>
        <v>22</v>
      </c>
      <c r="BM6">
        <f>MAX(doge!$E$6 - $C6, 0)</f>
        <v>27</v>
      </c>
      <c r="BN6">
        <f>MAX(doge!$E$7 - $C6, 0)</f>
        <v>32</v>
      </c>
      <c r="BP6" s="3">
        <f>MAX(hors!$E$3 - $C6/2, 0)*MAX(1 - $D6/200,0)</f>
        <v>60.720000000000006</v>
      </c>
      <c r="BQ6" s="3">
        <f>MAX(hors!$E$4 - $C6/2, 0)*MAX(1 - $D6/200,0)</f>
        <v>74.52000000000001</v>
      </c>
      <c r="BR6" s="3">
        <f>MAX(hors!$E$5 - $C6/2, 0)*MAX(1 - $D6/200,0)</f>
        <v>97.52000000000001</v>
      </c>
      <c r="BS6" s="3">
        <f>MAX(hors!$E$6 - $C6/2, 0)*MAX(1 - $D6/200,0)</f>
        <v>120.52000000000001</v>
      </c>
      <c r="BU6" s="3">
        <f>MAX(irgl!$E$3 - $C6, 0)*MAX(1 - $D6/100,0)</f>
        <v>152.88</v>
      </c>
      <c r="BV6" s="3">
        <f>MAX(irgl!$E$4 - $C6, 0)*MAX(1 - $D6/100,0)</f>
        <v>173.88</v>
      </c>
      <c r="BW6" s="3">
        <f>MAX(irgl!$E$5 - $C6, 0)*MAX(1 - $D6/100,0)</f>
        <v>203.28</v>
      </c>
      <c r="BX6" s="3">
        <f>MAX(irgl!$E$6 - $C6, 0)*MAX(1 - $D6/100,0)</f>
        <v>236.88</v>
      </c>
      <c r="BZ6" s="3">
        <f>MAX(sngl!$E$3, 0)*MAX(1 - $D6/100,0)</f>
        <v>100.8</v>
      </c>
      <c r="CA6" s="3">
        <f>MAX(sngl!$E$4, 0)*MAX(1 - $D6/100,0)</f>
        <v>117.6</v>
      </c>
      <c r="CB6" s="3">
        <f>MAX(sngl!$E$5, 0)*MAX(1 - $D6/100,0)</f>
        <v>142.79999999999998</v>
      </c>
      <c r="CC6" s="3">
        <f>MAX(sngl!$E$6, 0)*MAX(1 - $D6/100,0)</f>
        <v>168</v>
      </c>
    </row>
    <row r="7" spans="1:81" x14ac:dyDescent="0.3">
      <c r="A7" s="1">
        <v>5</v>
      </c>
      <c r="B7">
        <v>475</v>
      </c>
      <c r="C7">
        <v>18</v>
      </c>
      <c r="D7">
        <v>18</v>
      </c>
      <c r="E7">
        <v>165</v>
      </c>
      <c r="F7" s="3">
        <f t="shared" si="0"/>
        <v>315.02983270412932</v>
      </c>
      <c r="G7" s="3">
        <v>9.5</v>
      </c>
      <c r="H7" s="10">
        <f t="shared" si="1"/>
        <v>27</v>
      </c>
      <c r="I7" s="10">
        <f t="shared" si="2"/>
        <v>24</v>
      </c>
      <c r="J7" s="10">
        <f t="shared" si="3"/>
        <v>22</v>
      </c>
      <c r="K7" s="10">
        <f t="shared" si="4"/>
        <v>19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84.448000000000008</v>
      </c>
      <c r="X7" s="3">
        <f>MAX(Axe!E$3 - $C7/2, 0)*MAX(1 - $D7/200,0)*Axe!$F$3</f>
        <v>109.928</v>
      </c>
      <c r="Y7" s="3">
        <f>MAX(Axe!E$4 - $C7/2, 0)*MAX(1 - $D7/200,0)*Axe!$F$4</f>
        <v>138.86600000000001</v>
      </c>
      <c r="Z7" s="3">
        <f>MAX(Axe!E$5 - $C7/2, 0)*MAX(1 - $D7/200,0)*Axe!$F$5</f>
        <v>172.35400000000001</v>
      </c>
      <c r="AA7" s="3">
        <f>MAX(Axe!E$6 - $C7/2, 0)*MAX(1 - $D7/200,0)*Axe!$F$6</f>
        <v>208.39000000000001</v>
      </c>
      <c r="AB7" s="3">
        <f>MAX(Axe!E$7 - $C7/2, 0)*MAX(1 - $D7/200,0)*Axe!$F$7</f>
        <v>248.24800000000002</v>
      </c>
      <c r="AD7" s="3">
        <f>MAX(Scythe!D$2, 0)*MAX(1 - $D7/100,0)*Scythe!$F$2</f>
        <v>75.440000000000012</v>
      </c>
      <c r="AE7" s="3">
        <f>MAX(Scythe!D$3, 0)*MAX(1 - $D7/100,0)*Scythe!$F$3</f>
        <v>100.04</v>
      </c>
      <c r="AF7" s="3">
        <f>MAX(Scythe!D$4, 0)*MAX(1 - $D7/100,0)*Scythe!$F$4</f>
        <v>127.92000000000002</v>
      </c>
      <c r="AG7" s="3">
        <f>MAX(Scythe!D$5, 0)*MAX(1 - $D7/100,0)*Scythe!$F$5</f>
        <v>160.72</v>
      </c>
      <c r="AH7" s="3">
        <f>MAX(Scythe!D$6, 0)*MAX(1 - $D7/100,0)*Scythe!$F$6</f>
        <v>196.8</v>
      </c>
      <c r="AI7" s="3">
        <f>MAX(Scythe!D$7, 0)*MAX(1 - $D7/100,0)*Scythe!$F$7</f>
        <v>236.16000000000003</v>
      </c>
      <c r="AJ7" s="3">
        <f>MAX(Scythe!D$8, 0)*MAX(1 - $D7/100,0)*Scythe!$F$8</f>
        <v>62.320000000000007</v>
      </c>
      <c r="AK7" s="3">
        <f>MAX(Scythe!D$9, 0)*MAX(1 - $D7/100,0)*Scythe!$F$9</f>
        <v>72.160000000000011</v>
      </c>
      <c r="AL7" s="3">
        <f>MAX(Scythe!D$10, 0)*MAX(1 - $D7/100,0)*Scythe!$F$10</f>
        <v>82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78.482452860584388</v>
      </c>
      <c r="AV7" s="3">
        <f>MAX(Bow!E$3 - $C7, 0)*MAX(1 - $D7/100,0)*Bow!$F$3</f>
        <v>106.79274128005792</v>
      </c>
      <c r="AW7" s="3">
        <f>MAX(Bow!E$4 - $C7, 0)*MAX(1 - $D7/100,0)*Bow!$F$4</f>
        <v>131.95744209736776</v>
      </c>
      <c r="AX7" s="3">
        <f>MAX(Bow!E$5 - $C7, 0)*MAX(1 - $D7/100,0)*Bow!$F$5</f>
        <v>166.55890572116877</v>
      </c>
      <c r="AY7" s="3">
        <f>MAX(Bow!E$6 - $C7, 0)*MAX(1 - $D7/100,0)*Bow!$F$6</f>
        <v>201.16036934496975</v>
      </c>
      <c r="AZ7" s="3">
        <f>MAX(Bow!E$7 - $C7, 0)*MAX(1 - $D7/100,0)*Bow!$F$7</f>
        <v>242.05300817309822</v>
      </c>
      <c r="BB7" s="3">
        <f>MAX(Crossbow!E$2 - $C7/2, 0)*MAX(1 - $D7/200,0)*Crossbow!$F$2</f>
        <v>89.725999999999999</v>
      </c>
      <c r="BC7" s="3">
        <f>MAX(Crossbow!E$3 - $C7/2, 0)*MAX(1 - $D7/200,0)*Crossbow!$F$3</f>
        <v>116.79849999999999</v>
      </c>
      <c r="BD7" s="3">
        <f>MAX(Crossbow!E$4 - $C7/2, 0)*MAX(1 - $D7/200,0)*Crossbow!$F$4</f>
        <v>147.89319999999998</v>
      </c>
      <c r="BE7" s="3">
        <f>MAX(Crossbow!E$5 - $C7/2, 0)*MAX(1 - $D7/200,0)*Crossbow!$F$5</f>
        <v>182.54599999999999</v>
      </c>
      <c r="BF7" s="3">
        <f>MAX(Crossbow!E$6 - $C7/2, 0)*MAX(1 - $D7/200,0)*Crossbow!$F$6</f>
        <v>221.70057</v>
      </c>
      <c r="BG7" s="3">
        <f>MAX(Crossbow!E$7 - $C7/2, 0)*MAX(1 - $D7/200,0)*Crossbow!$F$7</f>
        <v>263.74184200000002</v>
      </c>
      <c r="BJ7">
        <f>MAX(doge!E$3 - $C7, 0)</f>
        <v>12</v>
      </c>
      <c r="BK7">
        <f>MAX(doge!$E$4 - $C7, 0)</f>
        <v>17</v>
      </c>
      <c r="BL7">
        <f>MAX(doge!$E$5 - $C7, 0)</f>
        <v>22</v>
      </c>
      <c r="BM7">
        <f>MAX(doge!$E$6 - $C7, 0)</f>
        <v>27</v>
      </c>
      <c r="BN7">
        <f>MAX(doge!$E$7 - $C7, 0)</f>
        <v>32</v>
      </c>
      <c r="BP7" s="3">
        <f>MAX(hors!$E$3 - $C7/2, 0)*MAX(1 - $D7/200,0)</f>
        <v>60.06</v>
      </c>
      <c r="BQ7" s="3">
        <f>MAX(hors!$E$4 - $C7/2, 0)*MAX(1 - $D7/200,0)</f>
        <v>73.710000000000008</v>
      </c>
      <c r="BR7" s="3">
        <f>MAX(hors!$E$5 - $C7/2, 0)*MAX(1 - $D7/200,0)</f>
        <v>96.460000000000008</v>
      </c>
      <c r="BS7" s="3">
        <f>MAX(hors!$E$6 - $C7/2, 0)*MAX(1 - $D7/200,0)</f>
        <v>119.21000000000001</v>
      </c>
      <c r="BU7" s="3">
        <f>MAX(irgl!$E$3 - $C7, 0)*MAX(1 - $D7/100,0)</f>
        <v>149.24</v>
      </c>
      <c r="BV7" s="3">
        <f>MAX(irgl!$E$4 - $C7, 0)*MAX(1 - $D7/100,0)</f>
        <v>169.74</v>
      </c>
      <c r="BW7" s="3">
        <f>MAX(irgl!$E$5 - $C7, 0)*MAX(1 - $D7/100,0)</f>
        <v>198.44000000000003</v>
      </c>
      <c r="BX7" s="3">
        <f>MAX(irgl!$E$6 - $C7, 0)*MAX(1 - $D7/100,0)</f>
        <v>231.24</v>
      </c>
      <c r="BZ7" s="3">
        <f>MAX(sngl!$E$3, 0)*MAX(1 - $D7/100,0)</f>
        <v>98.4</v>
      </c>
      <c r="CA7" s="3">
        <f>MAX(sngl!$E$4, 0)*MAX(1 - $D7/100,0)</f>
        <v>114.80000000000001</v>
      </c>
      <c r="CB7" s="3">
        <f>MAX(sngl!$E$5, 0)*MAX(1 - $D7/100,0)</f>
        <v>139.4</v>
      </c>
      <c r="CC7" s="3">
        <f>MAX(sngl!$E$6, 0)*MAX(1 - $D7/100,0)</f>
        <v>164</v>
      </c>
    </row>
    <row r="8" spans="1:81" x14ac:dyDescent="0.3">
      <c r="A8" s="1">
        <v>6</v>
      </c>
      <c r="B8">
        <v>525</v>
      </c>
      <c r="C8">
        <v>20</v>
      </c>
      <c r="D8">
        <v>18</v>
      </c>
      <c r="E8">
        <v>180</v>
      </c>
      <c r="F8" s="3">
        <f t="shared" si="0"/>
        <v>371.87184396765872</v>
      </c>
      <c r="G8" s="3">
        <v>12</v>
      </c>
      <c r="H8" s="10">
        <f t="shared" si="1"/>
        <v>31</v>
      </c>
      <c r="I8" s="10">
        <f t="shared" si="2"/>
        <v>29</v>
      </c>
      <c r="J8" s="10">
        <f t="shared" si="3"/>
        <v>26</v>
      </c>
      <c r="K8" s="10">
        <f t="shared" si="4"/>
        <v>23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83.720000000000013</v>
      </c>
      <c r="X8" s="3">
        <f>MAX(Axe!E$3 - $C8/2, 0)*MAX(1 - $D8/200,0)*Axe!$F$3</f>
        <v>109.2</v>
      </c>
      <c r="Y8" s="3">
        <f>MAX(Axe!E$4 - $C8/2, 0)*MAX(1 - $D8/200,0)*Axe!$F$4</f>
        <v>138.13800000000001</v>
      </c>
      <c r="Z8" s="3">
        <f>MAX(Axe!E$5 - $C8/2, 0)*MAX(1 - $D8/200,0)*Axe!$F$5</f>
        <v>171.626</v>
      </c>
      <c r="AA8" s="3">
        <f>MAX(Axe!E$6 - $C8/2, 0)*MAX(1 - $D8/200,0)*Axe!$F$6</f>
        <v>207.66200000000001</v>
      </c>
      <c r="AB8" s="3">
        <f>MAX(Axe!E$7 - $C8/2, 0)*MAX(1 - $D8/200,0)*Axe!$F$7</f>
        <v>247.52000000000004</v>
      </c>
      <c r="AD8" s="3">
        <f>MAX(Scythe!D$2, 0)*MAX(1 - $D8/100,0)*Scythe!$F$2</f>
        <v>75.440000000000012</v>
      </c>
      <c r="AE8" s="3">
        <f>MAX(Scythe!D$3, 0)*MAX(1 - $D8/100,0)*Scythe!$F$3</f>
        <v>100.04</v>
      </c>
      <c r="AF8" s="3">
        <f>MAX(Scythe!D$4, 0)*MAX(1 - $D8/100,0)*Scythe!$F$4</f>
        <v>127.92000000000002</v>
      </c>
      <c r="AG8" s="3">
        <f>MAX(Scythe!D$5, 0)*MAX(1 - $D8/100,0)*Scythe!$F$5</f>
        <v>160.72</v>
      </c>
      <c r="AH8" s="3">
        <f>MAX(Scythe!D$6, 0)*MAX(1 - $D8/100,0)*Scythe!$F$6</f>
        <v>196.8</v>
      </c>
      <c r="AI8" s="3">
        <f>MAX(Scythe!D$7, 0)*MAX(1 - $D8/100,0)*Scythe!$F$7</f>
        <v>236.16000000000003</v>
      </c>
      <c r="AJ8" s="3">
        <f>MAX(Scythe!D$8, 0)*MAX(1 - $D8/100,0)*Scythe!$F$8</f>
        <v>62.320000000000007</v>
      </c>
      <c r="AK8" s="3">
        <f>MAX(Scythe!D$9, 0)*MAX(1 - $D8/100,0)*Scythe!$F$9</f>
        <v>72.160000000000011</v>
      </c>
      <c r="AL8" s="3">
        <f>MAX(Scythe!D$10, 0)*MAX(1 - $D8/100,0)*Scythe!$F$10</f>
        <v>82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77.416452860584386</v>
      </c>
      <c r="AV8" s="3">
        <f>MAX(Bow!E$3 - $C8, 0)*MAX(1 - $D8/100,0)*Bow!$F$3</f>
        <v>105.72674128005792</v>
      </c>
      <c r="AW8" s="3">
        <f>MAX(Bow!E$4 - $C8, 0)*MAX(1 - $D8/100,0)*Bow!$F$4</f>
        <v>130.89144209736776</v>
      </c>
      <c r="AX8" s="3">
        <f>MAX(Bow!E$5 - $C8, 0)*MAX(1 - $D8/100,0)*Bow!$F$5</f>
        <v>165.49290572116877</v>
      </c>
      <c r="AY8" s="3">
        <f>MAX(Bow!E$6 - $C8, 0)*MAX(1 - $D8/100,0)*Bow!$F$6</f>
        <v>200.09436934496975</v>
      </c>
      <c r="AZ8" s="3">
        <f>MAX(Bow!E$7 - $C8, 0)*MAX(1 - $D8/100,0)*Bow!$F$7</f>
        <v>240.98700817309819</v>
      </c>
      <c r="BB8" s="3">
        <f>MAX(Crossbow!E$2 - $C8/2, 0)*MAX(1 - $D8/200,0)*Crossbow!$F$2</f>
        <v>88.952500000000001</v>
      </c>
      <c r="BC8" s="3">
        <f>MAX(Crossbow!E$3 - $C8/2, 0)*MAX(1 - $D8/200,0)*Crossbow!$F$3</f>
        <v>116.02499999999999</v>
      </c>
      <c r="BD8" s="3">
        <f>MAX(Crossbow!E$4 - $C8/2, 0)*MAX(1 - $D8/200,0)*Crossbow!$F$4</f>
        <v>147.11969999999999</v>
      </c>
      <c r="BE8" s="3">
        <f>MAX(Crossbow!E$5 - $C8/2, 0)*MAX(1 - $D8/200,0)*Crossbow!$F$5</f>
        <v>181.77249999999998</v>
      </c>
      <c r="BF8" s="3">
        <f>MAX(Crossbow!E$6 - $C8/2, 0)*MAX(1 - $D8/200,0)*Crossbow!$F$6</f>
        <v>220.92706999999999</v>
      </c>
      <c r="BG8" s="3">
        <f>MAX(Crossbow!E$7 - $C8/2, 0)*MAX(1 - $D8/200,0)*Crossbow!$F$7</f>
        <v>262.96834200000001</v>
      </c>
      <c r="BJ8">
        <f>MAX(doge!E$3 - $C8, 0)</f>
        <v>10</v>
      </c>
      <c r="BK8">
        <f>MAX(doge!$E$4 - $C8, 0)</f>
        <v>15</v>
      </c>
      <c r="BL8">
        <f>MAX(doge!$E$5 - $C8, 0)</f>
        <v>20</v>
      </c>
      <c r="BM8">
        <f>MAX(doge!$E$6 - $C8, 0)</f>
        <v>25</v>
      </c>
      <c r="BN8">
        <f>MAX(doge!$E$7 - $C8, 0)</f>
        <v>30</v>
      </c>
      <c r="BP8" s="3">
        <f>MAX(hors!$E$3 - $C8/2, 0)*MAX(1 - $D8/200,0)</f>
        <v>59.15</v>
      </c>
      <c r="BQ8" s="3">
        <f>MAX(hors!$E$4 - $C8/2, 0)*MAX(1 - $D8/200,0)</f>
        <v>72.8</v>
      </c>
      <c r="BR8" s="3">
        <f>MAX(hors!$E$5 - $C8/2, 0)*MAX(1 - $D8/200,0)</f>
        <v>95.55</v>
      </c>
      <c r="BS8" s="3">
        <f>MAX(hors!$E$6 - $C8/2, 0)*MAX(1 - $D8/200,0)</f>
        <v>118.3</v>
      </c>
      <c r="BU8" s="3">
        <f>MAX(irgl!$E$3 - $C8, 0)*MAX(1 - $D8/100,0)</f>
        <v>147.60000000000002</v>
      </c>
      <c r="BV8" s="3">
        <f>MAX(irgl!$E$4 - $C8, 0)*MAX(1 - $D8/100,0)</f>
        <v>168.10000000000002</v>
      </c>
      <c r="BW8" s="3">
        <f>MAX(irgl!$E$5 - $C8, 0)*MAX(1 - $D8/100,0)</f>
        <v>196.8</v>
      </c>
      <c r="BX8" s="3">
        <f>MAX(irgl!$E$6 - $C8, 0)*MAX(1 - $D8/100,0)</f>
        <v>229.60000000000002</v>
      </c>
      <c r="BZ8" s="3">
        <f>MAX(sngl!$E$3, 0)*MAX(1 - $D8/100,0)</f>
        <v>98.4</v>
      </c>
      <c r="CA8" s="3">
        <f>MAX(sngl!$E$4, 0)*MAX(1 - $D8/100,0)</f>
        <v>114.80000000000001</v>
      </c>
      <c r="CB8" s="3">
        <f>MAX(sngl!$E$5, 0)*MAX(1 - $D8/100,0)</f>
        <v>139.4</v>
      </c>
      <c r="CC8" s="3">
        <f>MAX(sngl!$E$6, 0)*MAX(1 - $D8/100,0)</f>
        <v>164</v>
      </c>
    </row>
    <row r="9" spans="1:81" x14ac:dyDescent="0.3">
      <c r="A9" s="1">
        <v>7</v>
      </c>
      <c r="B9">
        <v>580</v>
      </c>
      <c r="C9">
        <v>20</v>
      </c>
      <c r="D9">
        <v>20</v>
      </c>
      <c r="E9">
        <v>200</v>
      </c>
      <c r="F9" s="3">
        <f t="shared" si="0"/>
        <v>446.29056477860019</v>
      </c>
      <c r="G9" s="3">
        <v>15</v>
      </c>
      <c r="H9" s="10">
        <f t="shared" si="1"/>
        <v>35</v>
      </c>
      <c r="I9" s="10">
        <f t="shared" si="2"/>
        <v>33</v>
      </c>
      <c r="J9" s="10">
        <f t="shared" si="3"/>
        <v>30</v>
      </c>
      <c r="K9" s="10">
        <f t="shared" si="4"/>
        <v>27</v>
      </c>
      <c r="M9" s="3"/>
      <c r="N9" s="3">
        <f>MAX(Sword!E$2 - $C9, 0)*Sword!$F$2</f>
        <v>42</v>
      </c>
      <c r="O9" s="3">
        <f>MAX(Sword!E$3 - $C9, 0)*Sword!$F$3</f>
        <v>64.875</v>
      </c>
      <c r="P9" s="3">
        <f>MAX(Sword!E$4 - $C9, 0)*Sword!$F$4</f>
        <v>90.9375</v>
      </c>
      <c r="Q9" s="3">
        <f>MAX(Sword!E$5 - $C9, 0)*Sword!$F$5</f>
        <v>120.75</v>
      </c>
      <c r="R9" s="3">
        <f>MAX(Sword!E$6 - $C9, 0)*Sword!$F$6</f>
        <v>156</v>
      </c>
      <c r="S9" s="3">
        <f>MAX(Sword!E$7 - $C9, 0)*Sword!$F$7</f>
        <v>193.6875</v>
      </c>
      <c r="T9" s="3">
        <f>MAX(Sword!E$8 - $C9, 0)*Sword!$F$8</f>
        <v>234.375</v>
      </c>
      <c r="U9" s="3">
        <f>MAX(Sword!E$9 - $C9, 0)*Sword!$F$9</f>
        <v>55.5</v>
      </c>
      <c r="W9" s="3">
        <f>MAX(Axe!E$2 - $C9/2, 0)*MAX(1 - $D9/200,0)*Axe!$F$2</f>
        <v>82.800000000000011</v>
      </c>
      <c r="X9" s="3">
        <f>MAX(Axe!E$3 - $C9/2, 0)*MAX(1 - $D9/200,0)*Axe!$F$3</f>
        <v>108</v>
      </c>
      <c r="Y9" s="3">
        <f>MAX(Axe!E$4 - $C9/2, 0)*MAX(1 - $D9/200,0)*Axe!$F$4</f>
        <v>136.62</v>
      </c>
      <c r="Z9" s="3">
        <f>MAX(Axe!E$5 - $C9/2, 0)*MAX(1 - $D9/200,0)*Axe!$F$5</f>
        <v>169.74</v>
      </c>
      <c r="AA9" s="3">
        <f>MAX(Axe!E$6 - $C9/2, 0)*MAX(1 - $D9/200,0)*Axe!$F$6</f>
        <v>205.38000000000002</v>
      </c>
      <c r="AB9" s="3">
        <f>MAX(Axe!E$7 - $C9/2, 0)*MAX(1 - $D9/200,0)*Axe!$F$7</f>
        <v>244.8</v>
      </c>
      <c r="AD9" s="3">
        <f>MAX(Scythe!D$2, 0)*MAX(1 - $D9/100,0)*Scythe!$F$2</f>
        <v>73.600000000000009</v>
      </c>
      <c r="AE9" s="3">
        <f>MAX(Scythe!D$3, 0)*MAX(1 - $D9/100,0)*Scythe!$F$3</f>
        <v>97.600000000000009</v>
      </c>
      <c r="AF9" s="3">
        <f>MAX(Scythe!D$4, 0)*MAX(1 - $D9/100,0)*Scythe!$F$4</f>
        <v>124.80000000000001</v>
      </c>
      <c r="AG9" s="3">
        <f>MAX(Scythe!D$5, 0)*MAX(1 - $D9/100,0)*Scythe!$F$5</f>
        <v>156.80000000000001</v>
      </c>
      <c r="AH9" s="3">
        <f>MAX(Scythe!D$6, 0)*MAX(1 - $D9/100,0)*Scythe!$F$6</f>
        <v>192</v>
      </c>
      <c r="AI9" s="3">
        <f>MAX(Scythe!D$7, 0)*MAX(1 - $D9/100,0)*Scythe!$F$7</f>
        <v>230.4</v>
      </c>
      <c r="AJ9" s="3">
        <f>MAX(Scythe!D$8, 0)*MAX(1 - $D9/100,0)*Scythe!$F$8</f>
        <v>60.800000000000004</v>
      </c>
      <c r="AK9" s="3">
        <f>MAX(Scythe!D$9, 0)*MAX(1 - $D9/100,0)*Scythe!$F$9</f>
        <v>70.400000000000006</v>
      </c>
      <c r="AL9" s="3">
        <f>MAX(Scythe!D$10, 0)*MAX(1 - $D9/100,0)*Scythe!$F$10</f>
        <v>80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75.528246693253053</v>
      </c>
      <c r="AV9" s="3">
        <f>MAX(Bow!E$3 - $C9, 0)*MAX(1 - $D9/100,0)*Bow!$F$3</f>
        <v>103.14804027322724</v>
      </c>
      <c r="AW9" s="3">
        <f>MAX(Bow!E$4 - $C9, 0)*MAX(1 - $D9/100,0)*Bow!$F$4</f>
        <v>127.69896789987099</v>
      </c>
      <c r="AX9" s="3">
        <f>MAX(Bow!E$5 - $C9, 0)*MAX(1 - $D9/100,0)*Bow!$F$5</f>
        <v>161.45649338650611</v>
      </c>
      <c r="AY9" s="3">
        <f>MAX(Bow!E$6 - $C9, 0)*MAX(1 - $D9/100,0)*Bow!$F$6</f>
        <v>195.21401887314119</v>
      </c>
      <c r="AZ9" s="3">
        <f>MAX(Bow!E$7 - $C9, 0)*MAX(1 - $D9/100,0)*Bow!$F$7</f>
        <v>235.10927626643726</v>
      </c>
      <c r="BB9" s="3">
        <f>MAX(Crossbow!E$2 - $C9/2, 0)*MAX(1 - $D9/200,0)*Crossbow!$F$2</f>
        <v>87.974999999999994</v>
      </c>
      <c r="BC9" s="3">
        <f>MAX(Crossbow!E$3 - $C9/2, 0)*MAX(1 - $D9/200,0)*Crossbow!$F$3</f>
        <v>114.75</v>
      </c>
      <c r="BD9" s="3">
        <f>MAX(Crossbow!E$4 - $C9/2, 0)*MAX(1 - $D9/200,0)*Crossbow!$F$4</f>
        <v>145.50300000000001</v>
      </c>
      <c r="BE9" s="3">
        <f>MAX(Crossbow!E$5 - $C9/2, 0)*MAX(1 - $D9/200,0)*Crossbow!$F$5</f>
        <v>179.77499999999998</v>
      </c>
      <c r="BF9" s="3">
        <f>MAX(Crossbow!E$6 - $C9/2, 0)*MAX(1 - $D9/200,0)*Crossbow!$F$6</f>
        <v>218.49929999999998</v>
      </c>
      <c r="BG9" s="3">
        <f>MAX(Crossbow!E$7 - $C9/2, 0)*MAX(1 - $D9/200,0)*Crossbow!$F$7</f>
        <v>260.07857999999999</v>
      </c>
      <c r="BJ9">
        <f>MAX(doge!E$3 - $C9, 0)</f>
        <v>10</v>
      </c>
      <c r="BK9">
        <f>MAX(doge!$E$4 - $C9, 0)</f>
        <v>15</v>
      </c>
      <c r="BL9">
        <f>MAX(doge!$E$5 - $C9, 0)</f>
        <v>20</v>
      </c>
      <c r="BM9">
        <f>MAX(doge!$E$6 - $C9, 0)</f>
        <v>25</v>
      </c>
      <c r="BN9">
        <f>MAX(doge!$E$7 - $C9, 0)</f>
        <v>30</v>
      </c>
      <c r="BP9" s="3">
        <f>MAX(hors!$E$3 - $C9/2, 0)*MAX(1 - $D9/200,0)</f>
        <v>58.5</v>
      </c>
      <c r="BQ9" s="3">
        <f>MAX(hors!$E$4 - $C9/2, 0)*MAX(1 - $D9/200,0)</f>
        <v>72</v>
      </c>
      <c r="BR9" s="3">
        <f>MAX(hors!$E$5 - $C9/2, 0)*MAX(1 - $D9/200,0)</f>
        <v>94.5</v>
      </c>
      <c r="BS9" s="3">
        <f>MAX(hors!$E$6 - $C9/2, 0)*MAX(1 - $D9/200,0)</f>
        <v>117</v>
      </c>
      <c r="BU9" s="3">
        <f>MAX(irgl!$E$3 - $C9, 0)*MAX(1 - $D9/100,0)</f>
        <v>144</v>
      </c>
      <c r="BV9" s="3">
        <f>MAX(irgl!$E$4 - $C9, 0)*MAX(1 - $D9/100,0)</f>
        <v>164</v>
      </c>
      <c r="BW9" s="3">
        <f>MAX(irgl!$E$5 - $C9, 0)*MAX(1 - $D9/100,0)</f>
        <v>192</v>
      </c>
      <c r="BX9" s="3">
        <f>MAX(irgl!$E$6 - $C9, 0)*MAX(1 - $D9/100,0)</f>
        <v>224</v>
      </c>
      <c r="BZ9" s="3">
        <f>MAX(sngl!$E$3, 0)*MAX(1 - $D9/100,0)</f>
        <v>96</v>
      </c>
      <c r="CA9" s="3">
        <f>MAX(sngl!$E$4, 0)*MAX(1 - $D9/100,0)</f>
        <v>112</v>
      </c>
      <c r="CB9" s="3">
        <f>MAX(sngl!$E$5, 0)*MAX(1 - $D9/100,0)</f>
        <v>136</v>
      </c>
      <c r="CC9" s="3">
        <f>MAX(sngl!$E$6, 0)*MAX(1 - $D9/100,0)</f>
        <v>160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240-2833-4A64-8CE4-2B4DC02049EB}">
  <dimension ref="A1:CC13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240</v>
      </c>
      <c r="C3">
        <v>15</v>
      </c>
      <c r="D3">
        <v>20</v>
      </c>
      <c r="E3">
        <v>125</v>
      </c>
      <c r="F3" s="3">
        <f t="shared" ref="F3:F8" si="0">($B3 + 3 * $C3) / 10 / (1 - $D3 * 0.006) *POWER($E3, 0.75) * $C$13 / 13</f>
        <v>139.69877709179889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84.600000000000009</v>
      </c>
      <c r="X3" s="3">
        <f>MAX(Axe!E$3 - $C3/2, 0)*MAX(1 - $D3/200,0)*Axe!$F$3</f>
        <v>109.80000000000001</v>
      </c>
      <c r="Y3" s="3">
        <f>MAX(Axe!E$4 - $C3/2, 0)*MAX(1 - $D3/200,0)*Axe!$F$4</f>
        <v>138.42000000000002</v>
      </c>
      <c r="Z3" s="3">
        <f>MAX(Axe!E$5 - $C3/2, 0)*MAX(1 - $D3/200,0)*Axe!$F$5</f>
        <v>171.54000000000002</v>
      </c>
      <c r="AA3" s="3">
        <f>MAX(Axe!E$6 - $C3/2, 0)*MAX(1 - $D3/200,0)*Axe!$F$6</f>
        <v>207.18000000000004</v>
      </c>
      <c r="AB3" s="3">
        <f>MAX(Axe!E$7 - $C3/2, 0)*MAX(1 - $D3/200,0)*Axe!$F$7</f>
        <v>246.60000000000002</v>
      </c>
      <c r="AD3" s="3">
        <f>MAX(Scythe!D$2, 0)*MAX(1 - $D3/100,0)*Scythe!$F$2</f>
        <v>73.600000000000009</v>
      </c>
      <c r="AE3" s="3">
        <f>MAX(Scythe!D$3, 0)*MAX(1 - $D3/100,0)*Scythe!$F$3</f>
        <v>97.600000000000009</v>
      </c>
      <c r="AF3" s="3">
        <f>MAX(Scythe!D$4, 0)*MAX(1 - $D3/100,0)*Scythe!$F$4</f>
        <v>124.80000000000001</v>
      </c>
      <c r="AG3" s="3">
        <f>MAX(Scythe!D$5, 0)*MAX(1 - $D3/100,0)*Scythe!$F$5</f>
        <v>156.80000000000001</v>
      </c>
      <c r="AH3" s="3">
        <f>MAX(Scythe!D$6, 0)*MAX(1 - $D3/100,0)*Scythe!$F$6</f>
        <v>192</v>
      </c>
      <c r="AI3" s="3">
        <f>MAX(Scythe!D$7, 0)*MAX(1 - $D3/100,0)*Scythe!$F$7</f>
        <v>230.4</v>
      </c>
      <c r="AJ3" s="3">
        <f>MAX(Scythe!D$8, 0)*MAX(1 - $D3/100,0)*Scythe!$F$8</f>
        <v>60.800000000000004</v>
      </c>
      <c r="AK3" s="3">
        <f>MAX(Scythe!D$9, 0)*MAX(1 - $D3/100,0)*Scythe!$F$9</f>
        <v>70.400000000000006</v>
      </c>
      <c r="AL3" s="3">
        <f>MAX(Scythe!D$10, 0)*MAX(1 - $D3/100,0)*Scythe!$F$10</f>
        <v>80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78.128246693253047</v>
      </c>
      <c r="AV3" s="3">
        <f>MAX(Bow!E$3 - $C3, 0)*MAX(1 - $D3/100,0)*Bow!$F$3</f>
        <v>105.74804027322723</v>
      </c>
      <c r="AW3" s="3">
        <f>MAX(Bow!E$4 - $C3, 0)*MAX(1 - $D3/100,0)*Bow!$F$4</f>
        <v>130.298967899871</v>
      </c>
      <c r="AX3" s="3">
        <f>MAX(Bow!E$5 - $C3, 0)*MAX(1 - $D3/100,0)*Bow!$F$5</f>
        <v>164.05649338650611</v>
      </c>
      <c r="AY3" s="3">
        <f>MAX(Bow!E$6 - $C3, 0)*MAX(1 - $D3/100,0)*Bow!$F$6</f>
        <v>197.81401887314118</v>
      </c>
      <c r="AZ3" s="3">
        <f>MAX(Bow!E$7 - $C3, 0)*MAX(1 - $D3/100,0)*Bow!$F$7</f>
        <v>237.70927626643726</v>
      </c>
      <c r="BB3" s="3">
        <f>MAX(Crossbow!E$2 - $C3/2, 0)*MAX(1 - $D3/200,0)*Crossbow!$F$2</f>
        <v>89.887500000000003</v>
      </c>
      <c r="BC3" s="3">
        <f>MAX(Crossbow!E$3 - $C3/2, 0)*MAX(1 - $D3/200,0)*Crossbow!$F$3</f>
        <v>116.66249999999999</v>
      </c>
      <c r="BD3" s="3">
        <f>MAX(Crossbow!E$4 - $C3/2, 0)*MAX(1 - $D3/200,0)*Crossbow!$F$4</f>
        <v>147.41550000000001</v>
      </c>
      <c r="BE3" s="3">
        <f>MAX(Crossbow!E$5 - $C3/2, 0)*MAX(1 - $D3/200,0)*Crossbow!$F$5</f>
        <v>181.68749999999997</v>
      </c>
      <c r="BF3" s="3">
        <f>MAX(Crossbow!E$6 - $C3/2, 0)*MAX(1 - $D3/200,0)*Crossbow!$F$6</f>
        <v>220.4118</v>
      </c>
      <c r="BG3" s="3">
        <f>MAX(Crossbow!E$7 - $C3/2, 0)*MAX(1 - $D3/200,0)*Crossbow!$F$7</f>
        <v>261.99108000000001</v>
      </c>
      <c r="BJ3">
        <f>MAX(doge!E$3 - $C3, 0)</f>
        <v>15</v>
      </c>
      <c r="BK3">
        <f>MAX(doge!$E$4 - $C3, 0)</f>
        <v>20</v>
      </c>
      <c r="BL3">
        <f>MAX(doge!$E$5 - $C3, 0)</f>
        <v>25</v>
      </c>
      <c r="BM3">
        <f>MAX(doge!$E$6 - $C3, 0)</f>
        <v>30</v>
      </c>
      <c r="BN3">
        <f>MAX(doge!$E$7 - $C3, 0)</f>
        <v>35</v>
      </c>
      <c r="BP3" s="3">
        <f>MAX(hors!$E$3 - $C3/2, 0)*MAX(1 - $D3/200,0)</f>
        <v>60.75</v>
      </c>
      <c r="BQ3" s="3">
        <f>MAX(hors!$E$4 - $C3/2, 0)*MAX(1 - $D3/200,0)</f>
        <v>74.25</v>
      </c>
      <c r="BR3" s="3">
        <f>MAX(hors!$E$5 - $C3/2, 0)*MAX(1 - $D3/200,0)</f>
        <v>96.75</v>
      </c>
      <c r="BS3" s="3">
        <f>MAX(hors!$E$6 - $C3/2, 0)*MAX(1 - $D3/200,0)</f>
        <v>119.25</v>
      </c>
      <c r="BU3" s="3">
        <f>MAX(irgl!$E$3 - $C3, 0)*MAX(1 - $D3/100,0)</f>
        <v>148</v>
      </c>
      <c r="BV3" s="3">
        <f>MAX(irgl!$E$4 - $C3, 0)*MAX(1 - $D3/100,0)</f>
        <v>168</v>
      </c>
      <c r="BW3" s="3">
        <f>MAX(irgl!$E$5 - $C3, 0)*MAX(1 - $D3/100,0)</f>
        <v>196</v>
      </c>
      <c r="BX3" s="3">
        <f>MAX(irgl!$E$6 - $C3, 0)*MAX(1 - $D3/100,0)</f>
        <v>228</v>
      </c>
      <c r="BZ3" s="3">
        <f>MAX(sngl!$E$3, 0)*MAX(1 - $D3/100,0)</f>
        <v>96</v>
      </c>
      <c r="CA3" s="3">
        <f>MAX(sngl!$E$4, 0)*MAX(1 - $D3/100,0)</f>
        <v>112</v>
      </c>
      <c r="CB3" s="3">
        <f>MAX(sngl!$E$5, 0)*MAX(1 - $D3/100,0)</f>
        <v>136</v>
      </c>
      <c r="CC3" s="3">
        <f>MAX(sngl!$E$6, 0)*MAX(1 - $D3/100,0)</f>
        <v>160</v>
      </c>
    </row>
    <row r="4" spans="1:81" x14ac:dyDescent="0.3">
      <c r="A4" s="1">
        <v>2</v>
      </c>
      <c r="B4">
        <v>300</v>
      </c>
      <c r="C4">
        <v>16</v>
      </c>
      <c r="D4">
        <v>20</v>
      </c>
      <c r="E4">
        <v>140</v>
      </c>
      <c r="F4" s="3">
        <f t="shared" si="0"/>
        <v>185.71223014701684</v>
      </c>
      <c r="G4" s="3">
        <v>7.5</v>
      </c>
      <c r="H4" s="10">
        <f t="shared" ref="H4:H8" si="1">_xlfn.CEILING.MATH(LN(MAX($G4*4,1))^2.5+1)</f>
        <v>23</v>
      </c>
      <c r="I4" s="10">
        <f t="shared" ref="I4:I8" si="2">_xlfn.CEILING.MATH(LN(MAX($G4*3.5,1))^2.5+1)</f>
        <v>21</v>
      </c>
      <c r="J4" s="10">
        <f t="shared" ref="J4:J8" si="3">_xlfn.CEILING.MATH(LN(MAX($G4*3,1))^2.5+1)</f>
        <v>19</v>
      </c>
      <c r="K4" s="10">
        <f t="shared" ref="K4:K8" si="4">_xlfn.CEILING.MATH(LN(MAX($G4*2.5,1))^2.5+1)</f>
        <v>16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84.240000000000009</v>
      </c>
      <c r="X4" s="3">
        <f>MAX(Axe!E$3 - $C4/2, 0)*MAX(1 - $D4/200,0)*Axe!$F$3</f>
        <v>109.44000000000001</v>
      </c>
      <c r="Y4" s="3">
        <f>MAX(Axe!E$4 - $C4/2, 0)*MAX(1 - $D4/200,0)*Axe!$F$4</f>
        <v>138.06000000000003</v>
      </c>
      <c r="Z4" s="3">
        <f>MAX(Axe!E$5 - $C4/2, 0)*MAX(1 - $D4/200,0)*Axe!$F$5</f>
        <v>171.18</v>
      </c>
      <c r="AA4" s="3">
        <f>MAX(Axe!E$6 - $C4/2, 0)*MAX(1 - $D4/200,0)*Axe!$F$6</f>
        <v>206.82000000000005</v>
      </c>
      <c r="AB4" s="3">
        <f>MAX(Axe!E$7 - $C4/2, 0)*MAX(1 - $D4/200,0)*Axe!$F$7</f>
        <v>246.24</v>
      </c>
      <c r="AD4" s="3">
        <f>MAX(Scythe!D$2, 0)*MAX(1 - $D4/100,0)*Scythe!$F$2</f>
        <v>73.600000000000009</v>
      </c>
      <c r="AE4" s="3">
        <f>MAX(Scythe!D$3, 0)*MAX(1 - $D4/100,0)*Scythe!$F$3</f>
        <v>97.600000000000009</v>
      </c>
      <c r="AF4" s="3">
        <f>MAX(Scythe!D$4, 0)*MAX(1 - $D4/100,0)*Scythe!$F$4</f>
        <v>124.80000000000001</v>
      </c>
      <c r="AG4" s="3">
        <f>MAX(Scythe!D$5, 0)*MAX(1 - $D4/100,0)*Scythe!$F$5</f>
        <v>156.80000000000001</v>
      </c>
      <c r="AH4" s="3">
        <f>MAX(Scythe!D$6, 0)*MAX(1 - $D4/100,0)*Scythe!$F$6</f>
        <v>192</v>
      </c>
      <c r="AI4" s="3">
        <f>MAX(Scythe!D$7, 0)*MAX(1 - $D4/100,0)*Scythe!$F$7</f>
        <v>230.4</v>
      </c>
      <c r="AJ4" s="3">
        <f>MAX(Scythe!D$8, 0)*MAX(1 - $D4/100,0)*Scythe!$F$8</f>
        <v>60.800000000000004</v>
      </c>
      <c r="AK4" s="3">
        <f>MAX(Scythe!D$9, 0)*MAX(1 - $D4/100,0)*Scythe!$F$9</f>
        <v>70.400000000000006</v>
      </c>
      <c r="AL4" s="3">
        <f>MAX(Scythe!D$10, 0)*MAX(1 - $D4/100,0)*Scythe!$F$10</f>
        <v>80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77.608246693253051</v>
      </c>
      <c r="AV4" s="3">
        <f>MAX(Bow!E$3 - $C4, 0)*MAX(1 - $D4/100,0)*Bow!$F$3</f>
        <v>105.22804027322725</v>
      </c>
      <c r="AW4" s="3">
        <f>MAX(Bow!E$4 - $C4, 0)*MAX(1 - $D4/100,0)*Bow!$F$4</f>
        <v>129.77896789987099</v>
      </c>
      <c r="AX4" s="3">
        <f>MAX(Bow!E$5 - $C4, 0)*MAX(1 - $D4/100,0)*Bow!$F$5</f>
        <v>163.53649338650609</v>
      </c>
      <c r="AY4" s="3">
        <f>MAX(Bow!E$6 - $C4, 0)*MAX(1 - $D4/100,0)*Bow!$F$6</f>
        <v>197.29401887314123</v>
      </c>
      <c r="AZ4" s="3">
        <f>MAX(Bow!E$7 - $C4, 0)*MAX(1 - $D4/100,0)*Bow!$F$7</f>
        <v>237.1892762664373</v>
      </c>
      <c r="BB4" s="3">
        <f>MAX(Crossbow!E$2 - $C4/2, 0)*MAX(1 - $D4/200,0)*Crossbow!$F$2</f>
        <v>89.504999999999995</v>
      </c>
      <c r="BC4" s="3">
        <f>MAX(Crossbow!E$3 - $C4/2, 0)*MAX(1 - $D4/200,0)*Crossbow!$F$3</f>
        <v>116.28</v>
      </c>
      <c r="BD4" s="3">
        <f>MAX(Crossbow!E$4 - $C4/2, 0)*MAX(1 - $D4/200,0)*Crossbow!$F$4</f>
        <v>147.03299999999999</v>
      </c>
      <c r="BE4" s="3">
        <f>MAX(Crossbow!E$5 - $C4/2, 0)*MAX(1 - $D4/200,0)*Crossbow!$F$5</f>
        <v>181.30499999999998</v>
      </c>
      <c r="BF4" s="3">
        <f>MAX(Crossbow!E$6 - $C4/2, 0)*MAX(1 - $D4/200,0)*Crossbow!$F$6</f>
        <v>220.02930000000001</v>
      </c>
      <c r="BG4" s="3">
        <f>MAX(Crossbow!E$7 - $C4/2, 0)*MAX(1 - $D4/200,0)*Crossbow!$F$7</f>
        <v>261.60858000000002</v>
      </c>
      <c r="BJ4">
        <f>MAX(doge!E$3 - $C4, 0)</f>
        <v>14</v>
      </c>
      <c r="BK4">
        <f>MAX(doge!$E$4 - $C4, 0)</f>
        <v>19</v>
      </c>
      <c r="BL4">
        <f>MAX(doge!$E$5 - $C4, 0)</f>
        <v>24</v>
      </c>
      <c r="BM4">
        <f>MAX(doge!$E$6 - $C4, 0)</f>
        <v>29</v>
      </c>
      <c r="BN4">
        <f>MAX(doge!$E$7 - $C4, 0)</f>
        <v>34</v>
      </c>
      <c r="BP4" s="3">
        <f>MAX(hors!$E$3 - $C4/2, 0)*MAX(1 - $D4/200,0)</f>
        <v>60.300000000000004</v>
      </c>
      <c r="BQ4" s="3">
        <f>MAX(hors!$E$4 - $C4/2, 0)*MAX(1 - $D4/200,0)</f>
        <v>73.8</v>
      </c>
      <c r="BR4" s="3">
        <f>MAX(hors!$E$5 - $C4/2, 0)*MAX(1 - $D4/200,0)</f>
        <v>96.3</v>
      </c>
      <c r="BS4" s="3">
        <f>MAX(hors!$E$6 - $C4/2, 0)*MAX(1 - $D4/200,0)</f>
        <v>118.8</v>
      </c>
      <c r="BU4" s="3">
        <f>MAX(irgl!$E$3 - $C4, 0)*MAX(1 - $D4/100,0)</f>
        <v>147.20000000000002</v>
      </c>
      <c r="BV4" s="3">
        <f>MAX(irgl!$E$4 - $C4, 0)*MAX(1 - $D4/100,0)</f>
        <v>167.20000000000002</v>
      </c>
      <c r="BW4" s="3">
        <f>MAX(irgl!$E$5 - $C4, 0)*MAX(1 - $D4/100,0)</f>
        <v>195.20000000000002</v>
      </c>
      <c r="BX4" s="3">
        <f>MAX(irgl!$E$6 - $C4, 0)*MAX(1 - $D4/100,0)</f>
        <v>227.20000000000002</v>
      </c>
      <c r="BZ4" s="3">
        <f>MAX(sngl!$E$3, 0)*MAX(1 - $D4/100,0)</f>
        <v>96</v>
      </c>
      <c r="CA4" s="3">
        <f>MAX(sngl!$E$4, 0)*MAX(1 - $D4/100,0)</f>
        <v>112</v>
      </c>
      <c r="CB4" s="3">
        <f>MAX(sngl!$E$5, 0)*MAX(1 - $D4/100,0)</f>
        <v>136</v>
      </c>
      <c r="CC4" s="3">
        <f>MAX(sngl!$E$6, 0)*MAX(1 - $D4/100,0)</f>
        <v>160</v>
      </c>
    </row>
    <row r="5" spans="1:81" x14ac:dyDescent="0.3">
      <c r="A5" s="1">
        <v>3</v>
      </c>
      <c r="B5">
        <v>360</v>
      </c>
      <c r="C5">
        <v>16</v>
      </c>
      <c r="D5">
        <v>22</v>
      </c>
      <c r="E5">
        <v>160</v>
      </c>
      <c r="F5" s="3">
        <f t="shared" si="0"/>
        <v>243.99354201807412</v>
      </c>
      <c r="G5" s="3">
        <v>9</v>
      </c>
      <c r="H5" s="10">
        <f t="shared" si="1"/>
        <v>26</v>
      </c>
      <c r="I5" s="10">
        <f t="shared" si="2"/>
        <v>24</v>
      </c>
      <c r="J5" s="10">
        <f t="shared" si="3"/>
        <v>21</v>
      </c>
      <c r="K5" s="10">
        <f t="shared" si="4"/>
        <v>19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83.304000000000002</v>
      </c>
      <c r="X5" s="3">
        <f>MAX(Axe!E$3 - $C5/2, 0)*MAX(1 - $D5/200,0)*Axe!$F$3</f>
        <v>108.224</v>
      </c>
      <c r="Y5" s="3">
        <f>MAX(Axe!E$4 - $C5/2, 0)*MAX(1 - $D5/200,0)*Axe!$F$4</f>
        <v>136.52600000000001</v>
      </c>
      <c r="Z5" s="3">
        <f>MAX(Axe!E$5 - $C5/2, 0)*MAX(1 - $D5/200,0)*Axe!$F$5</f>
        <v>169.27800000000002</v>
      </c>
      <c r="AA5" s="3">
        <f>MAX(Axe!E$6 - $C5/2, 0)*MAX(1 - $D5/200,0)*Axe!$F$6</f>
        <v>204.52200000000002</v>
      </c>
      <c r="AB5" s="3">
        <f>MAX(Axe!E$7 - $C5/2, 0)*MAX(1 - $D5/200,0)*Axe!$F$7</f>
        <v>243.50400000000002</v>
      </c>
      <c r="AD5" s="3">
        <f>MAX(Scythe!D$2, 0)*MAX(1 - $D5/100,0)*Scythe!$F$2</f>
        <v>71.760000000000005</v>
      </c>
      <c r="AE5" s="3">
        <f>MAX(Scythe!D$3, 0)*MAX(1 - $D5/100,0)*Scythe!$F$3</f>
        <v>95.16</v>
      </c>
      <c r="AF5" s="3">
        <f>MAX(Scythe!D$4, 0)*MAX(1 - $D5/100,0)*Scythe!$F$4</f>
        <v>121.68</v>
      </c>
      <c r="AG5" s="3">
        <f>MAX(Scythe!D$5, 0)*MAX(1 - $D5/100,0)*Scythe!$F$5</f>
        <v>152.88</v>
      </c>
      <c r="AH5" s="3">
        <f>MAX(Scythe!D$6, 0)*MAX(1 - $D5/100,0)*Scythe!$F$6</f>
        <v>187.20000000000002</v>
      </c>
      <c r="AI5" s="3">
        <f>MAX(Scythe!D$7, 0)*MAX(1 - $D5/100,0)*Scythe!$F$7</f>
        <v>224.64000000000001</v>
      </c>
      <c r="AJ5" s="3">
        <f>MAX(Scythe!D$8, 0)*MAX(1 - $D5/100,0)*Scythe!$F$8</f>
        <v>59.28</v>
      </c>
      <c r="AK5" s="3">
        <f>MAX(Scythe!D$9, 0)*MAX(1 - $D5/100,0)*Scythe!$F$9</f>
        <v>68.64</v>
      </c>
      <c r="AL5" s="3">
        <f>MAX(Scythe!D$10, 0)*MAX(1 - $D5/100,0)*Scythe!$F$10</f>
        <v>78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75.668040525921725</v>
      </c>
      <c r="AV5" s="3">
        <f>MAX(Bow!E$3 - $C5, 0)*MAX(1 - $D5/100,0)*Bow!$F$3</f>
        <v>102.59733926639656</v>
      </c>
      <c r="AW5" s="3">
        <f>MAX(Bow!E$4 - $C5, 0)*MAX(1 - $D5/100,0)*Bow!$F$4</f>
        <v>126.53449370237421</v>
      </c>
      <c r="AX5" s="3">
        <f>MAX(Bow!E$5 - $C5, 0)*MAX(1 - $D5/100,0)*Bow!$F$5</f>
        <v>159.44808105184345</v>
      </c>
      <c r="AY5" s="3">
        <f>MAX(Bow!E$6 - $C5, 0)*MAX(1 - $D5/100,0)*Bow!$F$6</f>
        <v>192.36166840131267</v>
      </c>
      <c r="AZ5" s="3">
        <f>MAX(Bow!E$7 - $C5, 0)*MAX(1 - $D5/100,0)*Bow!$F$7</f>
        <v>231.25954435977633</v>
      </c>
      <c r="BB5" s="3">
        <f>MAX(Crossbow!E$2 - $C5/2, 0)*MAX(1 - $D5/200,0)*Crossbow!$F$2</f>
        <v>88.510499999999993</v>
      </c>
      <c r="BC5" s="3">
        <f>MAX(Crossbow!E$3 - $C5/2, 0)*MAX(1 - $D5/200,0)*Crossbow!$F$3</f>
        <v>114.988</v>
      </c>
      <c r="BD5" s="3">
        <f>MAX(Crossbow!E$4 - $C5/2, 0)*MAX(1 - $D5/200,0)*Crossbow!$F$4</f>
        <v>145.39929999999998</v>
      </c>
      <c r="BE5" s="3">
        <f>MAX(Crossbow!E$5 - $C5/2, 0)*MAX(1 - $D5/200,0)*Crossbow!$F$5</f>
        <v>179.29049999999998</v>
      </c>
      <c r="BF5" s="3">
        <f>MAX(Crossbow!E$6 - $C5/2, 0)*MAX(1 - $D5/200,0)*Crossbow!$F$6</f>
        <v>217.58453</v>
      </c>
      <c r="BG5" s="3">
        <f>MAX(Crossbow!E$7 - $C5/2, 0)*MAX(1 - $D5/200,0)*Crossbow!$F$7</f>
        <v>258.701818</v>
      </c>
      <c r="BJ5">
        <f>MAX(doge!E$3 - $C5, 0)</f>
        <v>14</v>
      </c>
      <c r="BK5">
        <f>MAX(doge!$E$4 - $C5, 0)</f>
        <v>19</v>
      </c>
      <c r="BL5">
        <f>MAX(doge!$E$5 - $C5, 0)</f>
        <v>24</v>
      </c>
      <c r="BM5">
        <f>MAX(doge!$E$6 - $C5, 0)</f>
        <v>29</v>
      </c>
      <c r="BN5">
        <f>MAX(doge!$E$7 - $C5, 0)</f>
        <v>34</v>
      </c>
      <c r="BP5" s="3">
        <f>MAX(hors!$E$3 - $C5/2, 0)*MAX(1 - $D5/200,0)</f>
        <v>59.63</v>
      </c>
      <c r="BQ5" s="3">
        <f>MAX(hors!$E$4 - $C5/2, 0)*MAX(1 - $D5/200,0)</f>
        <v>72.98</v>
      </c>
      <c r="BR5" s="3">
        <f>MAX(hors!$E$5 - $C5/2, 0)*MAX(1 - $D5/200,0)</f>
        <v>95.23</v>
      </c>
      <c r="BS5" s="3">
        <f>MAX(hors!$E$6 - $C5/2, 0)*MAX(1 - $D5/200,0)</f>
        <v>117.48</v>
      </c>
      <c r="BU5" s="3">
        <f>MAX(irgl!$E$3 - $C5, 0)*MAX(1 - $D5/100,0)</f>
        <v>143.52000000000001</v>
      </c>
      <c r="BV5" s="3">
        <f>MAX(irgl!$E$4 - $C5, 0)*MAX(1 - $D5/100,0)</f>
        <v>163.02000000000001</v>
      </c>
      <c r="BW5" s="3">
        <f>MAX(irgl!$E$5 - $C5, 0)*MAX(1 - $D5/100,0)</f>
        <v>190.32</v>
      </c>
      <c r="BX5" s="3">
        <f>MAX(irgl!$E$6 - $C5, 0)*MAX(1 - $D5/100,0)</f>
        <v>221.52</v>
      </c>
      <c r="BZ5" s="3">
        <f>MAX(sngl!$E$3, 0)*MAX(1 - $D5/100,0)</f>
        <v>93.600000000000009</v>
      </c>
      <c r="CA5" s="3">
        <f>MAX(sngl!$E$4, 0)*MAX(1 - $D5/100,0)</f>
        <v>109.2</v>
      </c>
      <c r="CB5" s="3">
        <f>MAX(sngl!$E$5, 0)*MAX(1 - $D5/100,0)</f>
        <v>132.6</v>
      </c>
      <c r="CC5" s="3">
        <f>MAX(sngl!$E$6, 0)*MAX(1 - $D5/100,0)</f>
        <v>156</v>
      </c>
    </row>
    <row r="6" spans="1:81" x14ac:dyDescent="0.3">
      <c r="A6" s="1">
        <v>4</v>
      </c>
      <c r="B6">
        <v>420</v>
      </c>
      <c r="C6">
        <v>18</v>
      </c>
      <c r="D6">
        <v>22</v>
      </c>
      <c r="E6">
        <v>180</v>
      </c>
      <c r="F6" s="3">
        <f t="shared" si="0"/>
        <v>309.64274017148739</v>
      </c>
      <c r="G6" s="3">
        <v>11</v>
      </c>
      <c r="H6" s="10">
        <f t="shared" si="1"/>
        <v>29</v>
      </c>
      <c r="I6" s="10">
        <f t="shared" si="2"/>
        <v>27</v>
      </c>
      <c r="J6" s="10">
        <f t="shared" si="3"/>
        <v>24</v>
      </c>
      <c r="K6" s="10">
        <f t="shared" si="4"/>
        <v>21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82.591999999999999</v>
      </c>
      <c r="X6" s="3">
        <f>MAX(Axe!E$3 - $C6/2, 0)*MAX(1 - $D6/200,0)*Axe!$F$3</f>
        <v>107.51200000000001</v>
      </c>
      <c r="Y6" s="3">
        <f>MAX(Axe!E$4 - $C6/2, 0)*MAX(1 - $D6/200,0)*Axe!$F$4</f>
        <v>135.81400000000002</v>
      </c>
      <c r="Z6" s="3">
        <f>MAX(Axe!E$5 - $C6/2, 0)*MAX(1 - $D6/200,0)*Axe!$F$5</f>
        <v>168.56600000000003</v>
      </c>
      <c r="AA6" s="3">
        <f>MAX(Axe!E$6 - $C6/2, 0)*MAX(1 - $D6/200,0)*Axe!$F$6</f>
        <v>203.81000000000003</v>
      </c>
      <c r="AB6" s="3">
        <f>MAX(Axe!E$7 - $C6/2, 0)*MAX(1 - $D6/200,0)*Axe!$F$7</f>
        <v>242.79200000000003</v>
      </c>
      <c r="AD6" s="3">
        <f>MAX(Scythe!D$2, 0)*MAX(1 - $D6/100,0)*Scythe!$F$2</f>
        <v>71.760000000000005</v>
      </c>
      <c r="AE6" s="3">
        <f>MAX(Scythe!D$3, 0)*MAX(1 - $D6/100,0)*Scythe!$F$3</f>
        <v>95.16</v>
      </c>
      <c r="AF6" s="3">
        <f>MAX(Scythe!D$4, 0)*MAX(1 - $D6/100,0)*Scythe!$F$4</f>
        <v>121.68</v>
      </c>
      <c r="AG6" s="3">
        <f>MAX(Scythe!D$5, 0)*MAX(1 - $D6/100,0)*Scythe!$F$5</f>
        <v>152.88</v>
      </c>
      <c r="AH6" s="3">
        <f>MAX(Scythe!D$6, 0)*MAX(1 - $D6/100,0)*Scythe!$F$6</f>
        <v>187.20000000000002</v>
      </c>
      <c r="AI6" s="3">
        <f>MAX(Scythe!D$7, 0)*MAX(1 - $D6/100,0)*Scythe!$F$7</f>
        <v>224.64000000000001</v>
      </c>
      <c r="AJ6" s="3">
        <f>MAX(Scythe!D$8, 0)*MAX(1 - $D6/100,0)*Scythe!$F$8</f>
        <v>59.28</v>
      </c>
      <c r="AK6" s="3">
        <f>MAX(Scythe!D$9, 0)*MAX(1 - $D6/100,0)*Scythe!$F$9</f>
        <v>68.64</v>
      </c>
      <c r="AL6" s="3">
        <f>MAX(Scythe!D$10, 0)*MAX(1 - $D6/100,0)*Scythe!$F$10</f>
        <v>78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74.654040525921729</v>
      </c>
      <c r="AV6" s="3">
        <f>MAX(Bow!E$3 - $C6, 0)*MAX(1 - $D6/100,0)*Bow!$F$3</f>
        <v>101.58333926639656</v>
      </c>
      <c r="AW6" s="3">
        <f>MAX(Bow!E$4 - $C6, 0)*MAX(1 - $D6/100,0)*Bow!$F$4</f>
        <v>125.52049370237421</v>
      </c>
      <c r="AX6" s="3">
        <f>MAX(Bow!E$5 - $C6, 0)*MAX(1 - $D6/100,0)*Bow!$F$5</f>
        <v>158.43408105184344</v>
      </c>
      <c r="AY6" s="3">
        <f>MAX(Bow!E$6 - $C6, 0)*MAX(1 - $D6/100,0)*Bow!$F$6</f>
        <v>191.34766840131266</v>
      </c>
      <c r="AZ6" s="3">
        <f>MAX(Bow!E$7 - $C6, 0)*MAX(1 - $D6/100,0)*Bow!$F$7</f>
        <v>230.24554435977632</v>
      </c>
      <c r="BB6" s="3">
        <f>MAX(Crossbow!E$2 - $C6/2, 0)*MAX(1 - $D6/200,0)*Crossbow!$F$2</f>
        <v>87.753999999999991</v>
      </c>
      <c r="BC6" s="3">
        <f>MAX(Crossbow!E$3 - $C6/2, 0)*MAX(1 - $D6/200,0)*Crossbow!$F$3</f>
        <v>114.23150000000001</v>
      </c>
      <c r="BD6" s="3">
        <f>MAX(Crossbow!E$4 - $C6/2, 0)*MAX(1 - $D6/200,0)*Crossbow!$F$4</f>
        <v>144.64279999999999</v>
      </c>
      <c r="BE6" s="3">
        <f>MAX(Crossbow!E$5 - $C6/2, 0)*MAX(1 - $D6/200,0)*Crossbow!$F$5</f>
        <v>178.53399999999999</v>
      </c>
      <c r="BF6" s="3">
        <f>MAX(Crossbow!E$6 - $C6/2, 0)*MAX(1 - $D6/200,0)*Crossbow!$F$6</f>
        <v>216.82803000000001</v>
      </c>
      <c r="BG6" s="3">
        <f>MAX(Crossbow!E$7 - $C6/2, 0)*MAX(1 - $D6/200,0)*Crossbow!$F$7</f>
        <v>257.94531800000004</v>
      </c>
      <c r="BJ6">
        <f>MAX(doge!E$3 - $C6, 0)</f>
        <v>12</v>
      </c>
      <c r="BK6">
        <f>MAX(doge!$E$4 - $C6, 0)</f>
        <v>17</v>
      </c>
      <c r="BL6">
        <f>MAX(doge!$E$5 - $C6, 0)</f>
        <v>22</v>
      </c>
      <c r="BM6">
        <f>MAX(doge!$E$6 - $C6, 0)</f>
        <v>27</v>
      </c>
      <c r="BN6">
        <f>MAX(doge!$E$7 - $C6, 0)</f>
        <v>32</v>
      </c>
      <c r="BP6" s="3">
        <f>MAX(hors!$E$3 - $C6/2, 0)*MAX(1 - $D6/200,0)</f>
        <v>58.74</v>
      </c>
      <c r="BQ6" s="3">
        <f>MAX(hors!$E$4 - $C6/2, 0)*MAX(1 - $D6/200,0)</f>
        <v>72.09</v>
      </c>
      <c r="BR6" s="3">
        <f>MAX(hors!$E$5 - $C6/2, 0)*MAX(1 - $D6/200,0)</f>
        <v>94.34</v>
      </c>
      <c r="BS6" s="3">
        <f>MAX(hors!$E$6 - $C6/2, 0)*MAX(1 - $D6/200,0)</f>
        <v>116.59</v>
      </c>
      <c r="BU6" s="3">
        <f>MAX(irgl!$E$3 - $C6, 0)*MAX(1 - $D6/100,0)</f>
        <v>141.96</v>
      </c>
      <c r="BV6" s="3">
        <f>MAX(irgl!$E$4 - $C6, 0)*MAX(1 - $D6/100,0)</f>
        <v>161.46</v>
      </c>
      <c r="BW6" s="3">
        <f>MAX(irgl!$E$5 - $C6, 0)*MAX(1 - $D6/100,0)</f>
        <v>188.76000000000002</v>
      </c>
      <c r="BX6" s="3">
        <f>MAX(irgl!$E$6 - $C6, 0)*MAX(1 - $D6/100,0)</f>
        <v>219.96</v>
      </c>
      <c r="BZ6" s="3">
        <f>MAX(sngl!$E$3, 0)*MAX(1 - $D6/100,0)</f>
        <v>93.600000000000009</v>
      </c>
      <c r="CA6" s="3">
        <f>MAX(sngl!$E$4, 0)*MAX(1 - $D6/100,0)</f>
        <v>109.2</v>
      </c>
      <c r="CB6" s="3">
        <f>MAX(sngl!$E$5, 0)*MAX(1 - $D6/100,0)</f>
        <v>132.6</v>
      </c>
      <c r="CC6" s="3">
        <f>MAX(sngl!$E$6, 0)*MAX(1 - $D6/100,0)</f>
        <v>156</v>
      </c>
    </row>
    <row r="7" spans="1:81" x14ac:dyDescent="0.3">
      <c r="A7" s="1">
        <v>5</v>
      </c>
      <c r="B7">
        <v>450</v>
      </c>
      <c r="C7">
        <v>18</v>
      </c>
      <c r="D7">
        <v>24</v>
      </c>
      <c r="E7">
        <v>200</v>
      </c>
      <c r="F7" s="3">
        <f t="shared" si="0"/>
        <v>361.30766517706769</v>
      </c>
      <c r="G7" s="3">
        <v>13.5</v>
      </c>
      <c r="H7" s="10">
        <f t="shared" si="1"/>
        <v>33</v>
      </c>
      <c r="I7" s="10">
        <f t="shared" si="2"/>
        <v>31</v>
      </c>
      <c r="J7" s="10">
        <f t="shared" si="3"/>
        <v>28</v>
      </c>
      <c r="K7" s="10">
        <f t="shared" si="4"/>
        <v>25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81.664000000000001</v>
      </c>
      <c r="X7" s="3">
        <f>MAX(Axe!E$3 - $C7/2, 0)*MAX(1 - $D7/200,0)*Axe!$F$3</f>
        <v>106.304</v>
      </c>
      <c r="Y7" s="3">
        <f>MAX(Axe!E$4 - $C7/2, 0)*MAX(1 - $D7/200,0)*Axe!$F$4</f>
        <v>134.28800000000001</v>
      </c>
      <c r="Z7" s="3">
        <f>MAX(Axe!E$5 - $C7/2, 0)*MAX(1 - $D7/200,0)*Axe!$F$5</f>
        <v>166.67200000000003</v>
      </c>
      <c r="AA7" s="3">
        <f>MAX(Axe!E$6 - $C7/2, 0)*MAX(1 - $D7/200,0)*Axe!$F$6</f>
        <v>201.52</v>
      </c>
      <c r="AB7" s="3">
        <f>MAX(Axe!E$7 - $C7/2, 0)*MAX(1 - $D7/200,0)*Axe!$F$7</f>
        <v>240.06399999999999</v>
      </c>
      <c r="AD7" s="3">
        <f>MAX(Scythe!D$2, 0)*MAX(1 - $D7/100,0)*Scythe!$F$2</f>
        <v>69.92</v>
      </c>
      <c r="AE7" s="3">
        <f>MAX(Scythe!D$3, 0)*MAX(1 - $D7/100,0)*Scythe!$F$3</f>
        <v>92.72</v>
      </c>
      <c r="AF7" s="3">
        <f>MAX(Scythe!D$4, 0)*MAX(1 - $D7/100,0)*Scythe!$F$4</f>
        <v>118.56</v>
      </c>
      <c r="AG7" s="3">
        <f>MAX(Scythe!D$5, 0)*MAX(1 - $D7/100,0)*Scythe!$F$5</f>
        <v>148.96</v>
      </c>
      <c r="AH7" s="3">
        <f>MAX(Scythe!D$6, 0)*MAX(1 - $D7/100,0)*Scythe!$F$6</f>
        <v>182.4</v>
      </c>
      <c r="AI7" s="3">
        <f>MAX(Scythe!D$7, 0)*MAX(1 - $D7/100,0)*Scythe!$F$7</f>
        <v>218.88</v>
      </c>
      <c r="AJ7" s="3">
        <f>MAX(Scythe!D$8, 0)*MAX(1 - $D7/100,0)*Scythe!$F$8</f>
        <v>57.76</v>
      </c>
      <c r="AK7" s="3">
        <f>MAX(Scythe!D$9, 0)*MAX(1 - $D7/100,0)*Scythe!$F$9</f>
        <v>66.88</v>
      </c>
      <c r="AL7" s="3">
        <f>MAX(Scythe!D$10, 0)*MAX(1 - $D7/100,0)*Scythe!$F$10</f>
        <v>76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72.7398343585904</v>
      </c>
      <c r="AV7" s="3">
        <f>MAX(Bow!E$3 - $C7, 0)*MAX(1 - $D7/100,0)*Bow!$F$3</f>
        <v>98.978638259565869</v>
      </c>
      <c r="AW7" s="3">
        <f>MAX(Bow!E$4 - $C7, 0)*MAX(1 - $D7/100,0)*Bow!$F$4</f>
        <v>122.30201950487744</v>
      </c>
      <c r="AX7" s="3">
        <f>MAX(Bow!E$5 - $C7, 0)*MAX(1 - $D7/100,0)*Bow!$F$5</f>
        <v>154.3716687171808</v>
      </c>
      <c r="AY7" s="3">
        <f>MAX(Bow!E$6 - $C7, 0)*MAX(1 - $D7/100,0)*Bow!$F$6</f>
        <v>186.44131792948411</v>
      </c>
      <c r="AZ7" s="3">
        <f>MAX(Bow!E$7 - $C7, 0)*MAX(1 - $D7/100,0)*Bow!$F$7</f>
        <v>224.34181245311541</v>
      </c>
      <c r="BB7" s="3">
        <f>MAX(Crossbow!E$2 - $C7/2, 0)*MAX(1 - $D7/200,0)*Crossbow!$F$2</f>
        <v>86.768000000000001</v>
      </c>
      <c r="BC7" s="3">
        <f>MAX(Crossbow!E$3 - $C7/2, 0)*MAX(1 - $D7/200,0)*Crossbow!$F$3</f>
        <v>112.94799999999999</v>
      </c>
      <c r="BD7" s="3">
        <f>MAX(Crossbow!E$4 - $C7/2, 0)*MAX(1 - $D7/200,0)*Crossbow!$F$4</f>
        <v>143.01759999999999</v>
      </c>
      <c r="BE7" s="3">
        <f>MAX(Crossbow!E$5 - $C7/2, 0)*MAX(1 - $D7/200,0)*Crossbow!$F$5</f>
        <v>176.52799999999996</v>
      </c>
      <c r="BF7" s="3">
        <f>MAX(Crossbow!E$6 - $C7/2, 0)*MAX(1 - $D7/200,0)*Crossbow!$F$6</f>
        <v>214.39176</v>
      </c>
      <c r="BG7" s="3">
        <f>MAX(Crossbow!E$7 - $C7/2, 0)*MAX(1 - $D7/200,0)*Crossbow!$F$7</f>
        <v>255.047056</v>
      </c>
      <c r="BJ7">
        <f>MAX(doge!E$3 - $C7, 0)</f>
        <v>12</v>
      </c>
      <c r="BK7">
        <f>MAX(doge!$E$4 - $C7, 0)</f>
        <v>17</v>
      </c>
      <c r="BL7">
        <f>MAX(doge!$E$5 - $C7, 0)</f>
        <v>22</v>
      </c>
      <c r="BM7">
        <f>MAX(doge!$E$6 - $C7, 0)</f>
        <v>27</v>
      </c>
      <c r="BN7">
        <f>MAX(doge!$E$7 - $C7, 0)</f>
        <v>32</v>
      </c>
      <c r="BP7" s="3">
        <f>MAX(hors!$E$3 - $C7/2, 0)*MAX(1 - $D7/200,0)</f>
        <v>58.08</v>
      </c>
      <c r="BQ7" s="3">
        <f>MAX(hors!$E$4 - $C7/2, 0)*MAX(1 - $D7/200,0)</f>
        <v>71.28</v>
      </c>
      <c r="BR7" s="3">
        <f>MAX(hors!$E$5 - $C7/2, 0)*MAX(1 - $D7/200,0)</f>
        <v>93.28</v>
      </c>
      <c r="BS7" s="3">
        <f>MAX(hors!$E$6 - $C7/2, 0)*MAX(1 - $D7/200,0)</f>
        <v>115.28</v>
      </c>
      <c r="BU7" s="3">
        <f>MAX(irgl!$E$3 - $C7, 0)*MAX(1 - $D7/100,0)</f>
        <v>138.32</v>
      </c>
      <c r="BV7" s="3">
        <f>MAX(irgl!$E$4 - $C7, 0)*MAX(1 - $D7/100,0)</f>
        <v>157.32</v>
      </c>
      <c r="BW7" s="3">
        <f>MAX(irgl!$E$5 - $C7, 0)*MAX(1 - $D7/100,0)</f>
        <v>183.92000000000002</v>
      </c>
      <c r="BX7" s="3">
        <f>MAX(irgl!$E$6 - $C7, 0)*MAX(1 - $D7/100,0)</f>
        <v>214.32</v>
      </c>
      <c r="BZ7" s="3">
        <f>MAX(sngl!$E$3, 0)*MAX(1 - $D7/100,0)</f>
        <v>91.2</v>
      </c>
      <c r="CA7" s="3">
        <f>MAX(sngl!$E$4, 0)*MAX(1 - $D7/100,0)</f>
        <v>106.4</v>
      </c>
      <c r="CB7" s="3">
        <f>MAX(sngl!$E$5, 0)*MAX(1 - $D7/100,0)</f>
        <v>129.19999999999999</v>
      </c>
      <c r="CC7" s="3">
        <f>MAX(sngl!$E$6, 0)*MAX(1 - $D7/100,0)</f>
        <v>152</v>
      </c>
    </row>
    <row r="8" spans="1:81" x14ac:dyDescent="0.3">
      <c r="A8" s="1">
        <v>6</v>
      </c>
      <c r="B8">
        <v>500</v>
      </c>
      <c r="C8">
        <v>20</v>
      </c>
      <c r="D8">
        <v>24</v>
      </c>
      <c r="E8">
        <v>225</v>
      </c>
      <c r="F8" s="3">
        <f t="shared" si="0"/>
        <v>438.52974624562768</v>
      </c>
      <c r="G8" s="3">
        <v>16</v>
      </c>
      <c r="H8" s="10">
        <f t="shared" si="1"/>
        <v>37</v>
      </c>
      <c r="I8" s="10">
        <f t="shared" si="2"/>
        <v>34</v>
      </c>
      <c r="J8" s="10">
        <f t="shared" si="3"/>
        <v>31</v>
      </c>
      <c r="K8" s="10">
        <f t="shared" si="4"/>
        <v>28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80.960000000000008</v>
      </c>
      <c r="X8" s="3">
        <f>MAX(Axe!E$3 - $C8/2, 0)*MAX(1 - $D8/200,0)*Axe!$F$3</f>
        <v>105.60000000000001</v>
      </c>
      <c r="Y8" s="3">
        <f>MAX(Axe!E$4 - $C8/2, 0)*MAX(1 - $D8/200,0)*Axe!$F$4</f>
        <v>133.584</v>
      </c>
      <c r="Z8" s="3">
        <f>MAX(Axe!E$5 - $C8/2, 0)*MAX(1 - $D8/200,0)*Axe!$F$5</f>
        <v>165.96800000000002</v>
      </c>
      <c r="AA8" s="3">
        <f>MAX(Axe!E$6 - $C8/2, 0)*MAX(1 - $D8/200,0)*Axe!$F$6</f>
        <v>200.81600000000003</v>
      </c>
      <c r="AB8" s="3">
        <f>MAX(Axe!E$7 - $C8/2, 0)*MAX(1 - $D8/200,0)*Axe!$F$7</f>
        <v>239.36</v>
      </c>
      <c r="AD8" s="3">
        <f>MAX(Scythe!D$2, 0)*MAX(1 - $D8/100,0)*Scythe!$F$2</f>
        <v>69.92</v>
      </c>
      <c r="AE8" s="3">
        <f>MAX(Scythe!D$3, 0)*MAX(1 - $D8/100,0)*Scythe!$F$3</f>
        <v>92.72</v>
      </c>
      <c r="AF8" s="3">
        <f>MAX(Scythe!D$4, 0)*MAX(1 - $D8/100,0)*Scythe!$F$4</f>
        <v>118.56</v>
      </c>
      <c r="AG8" s="3">
        <f>MAX(Scythe!D$5, 0)*MAX(1 - $D8/100,0)*Scythe!$F$5</f>
        <v>148.96</v>
      </c>
      <c r="AH8" s="3">
        <f>MAX(Scythe!D$6, 0)*MAX(1 - $D8/100,0)*Scythe!$F$6</f>
        <v>182.4</v>
      </c>
      <c r="AI8" s="3">
        <f>MAX(Scythe!D$7, 0)*MAX(1 - $D8/100,0)*Scythe!$F$7</f>
        <v>218.88</v>
      </c>
      <c r="AJ8" s="3">
        <f>MAX(Scythe!D$8, 0)*MAX(1 - $D8/100,0)*Scythe!$F$8</f>
        <v>57.76</v>
      </c>
      <c r="AK8" s="3">
        <f>MAX(Scythe!D$9, 0)*MAX(1 - $D8/100,0)*Scythe!$F$9</f>
        <v>66.88</v>
      </c>
      <c r="AL8" s="3">
        <f>MAX(Scythe!D$10, 0)*MAX(1 - $D8/100,0)*Scythe!$F$10</f>
        <v>76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71.751834358590401</v>
      </c>
      <c r="AV8" s="3">
        <f>MAX(Bow!E$3 - $C8, 0)*MAX(1 - $D8/100,0)*Bow!$F$3</f>
        <v>97.990638259565884</v>
      </c>
      <c r="AW8" s="3">
        <f>MAX(Bow!E$4 - $C8, 0)*MAX(1 - $D8/100,0)*Bow!$F$4</f>
        <v>121.31401950487742</v>
      </c>
      <c r="AX8" s="3">
        <f>MAX(Bow!E$5 - $C8, 0)*MAX(1 - $D8/100,0)*Bow!$F$5</f>
        <v>153.3836687171808</v>
      </c>
      <c r="AY8" s="3">
        <f>MAX(Bow!E$6 - $C8, 0)*MAX(1 - $D8/100,0)*Bow!$F$6</f>
        <v>185.45331792948414</v>
      </c>
      <c r="AZ8" s="3">
        <f>MAX(Bow!E$7 - $C8, 0)*MAX(1 - $D8/100,0)*Bow!$F$7</f>
        <v>223.35381245311538</v>
      </c>
      <c r="BB8" s="3">
        <f>MAX(Crossbow!E$2 - $C8/2, 0)*MAX(1 - $D8/200,0)*Crossbow!$F$2</f>
        <v>86.02</v>
      </c>
      <c r="BC8" s="3">
        <f>MAX(Crossbow!E$3 - $C8/2, 0)*MAX(1 - $D8/200,0)*Crossbow!$F$3</f>
        <v>112.2</v>
      </c>
      <c r="BD8" s="3">
        <f>MAX(Crossbow!E$4 - $C8/2, 0)*MAX(1 - $D8/200,0)*Crossbow!$F$4</f>
        <v>142.2696</v>
      </c>
      <c r="BE8" s="3">
        <f>MAX(Crossbow!E$5 - $C8/2, 0)*MAX(1 - $D8/200,0)*Crossbow!$F$5</f>
        <v>175.77999999999997</v>
      </c>
      <c r="BF8" s="3">
        <f>MAX(Crossbow!E$6 - $C8/2, 0)*MAX(1 - $D8/200,0)*Crossbow!$F$6</f>
        <v>213.64376000000001</v>
      </c>
      <c r="BG8" s="3">
        <f>MAX(Crossbow!E$7 - $C8/2, 0)*MAX(1 - $D8/200,0)*Crossbow!$F$7</f>
        <v>254.29905600000001</v>
      </c>
      <c r="BJ8">
        <f>MAX(doge!E$3 - $C8, 0)</f>
        <v>10</v>
      </c>
      <c r="BK8">
        <f>MAX(doge!$E$4 - $C8, 0)</f>
        <v>15</v>
      </c>
      <c r="BL8">
        <f>MAX(doge!$E$5 - $C8, 0)</f>
        <v>20</v>
      </c>
      <c r="BM8">
        <f>MAX(doge!$E$6 - $C8, 0)</f>
        <v>25</v>
      </c>
      <c r="BN8">
        <f>MAX(doge!$E$7 - $C8, 0)</f>
        <v>30</v>
      </c>
      <c r="BP8" s="3">
        <f>MAX(hors!$E$3 - $C8/2, 0)*MAX(1 - $D8/200,0)</f>
        <v>57.2</v>
      </c>
      <c r="BQ8" s="3">
        <f>MAX(hors!$E$4 - $C8/2, 0)*MAX(1 - $D8/200,0)</f>
        <v>70.400000000000006</v>
      </c>
      <c r="BR8" s="3">
        <f>MAX(hors!$E$5 - $C8/2, 0)*MAX(1 - $D8/200,0)</f>
        <v>92.4</v>
      </c>
      <c r="BS8" s="3">
        <f>MAX(hors!$E$6 - $C8/2, 0)*MAX(1 - $D8/200,0)</f>
        <v>114.4</v>
      </c>
      <c r="BU8" s="3">
        <f>MAX(irgl!$E$3 - $C8, 0)*MAX(1 - $D8/100,0)</f>
        <v>136.80000000000001</v>
      </c>
      <c r="BV8" s="3">
        <f>MAX(irgl!$E$4 - $C8, 0)*MAX(1 - $D8/100,0)</f>
        <v>155.80000000000001</v>
      </c>
      <c r="BW8" s="3">
        <f>MAX(irgl!$E$5 - $C8, 0)*MAX(1 - $D8/100,0)</f>
        <v>182.4</v>
      </c>
      <c r="BX8" s="3">
        <f>MAX(irgl!$E$6 - $C8, 0)*MAX(1 - $D8/100,0)</f>
        <v>212.8</v>
      </c>
      <c r="BZ8" s="3">
        <f>MAX(sngl!$E$3, 0)*MAX(1 - $D8/100,0)</f>
        <v>91.2</v>
      </c>
      <c r="CA8" s="3">
        <f>MAX(sngl!$E$4, 0)*MAX(1 - $D8/100,0)</f>
        <v>106.4</v>
      </c>
      <c r="CB8" s="3">
        <f>MAX(sngl!$E$5, 0)*MAX(1 - $D8/100,0)</f>
        <v>129.19999999999999</v>
      </c>
      <c r="CC8" s="3">
        <f>MAX(sngl!$E$6, 0)*MAX(1 - $D8/100,0)</f>
        <v>152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0.05</v>
      </c>
    </row>
    <row r="12" spans="1:81" x14ac:dyDescent="0.3">
      <c r="B12" t="s">
        <v>5</v>
      </c>
      <c r="C12" s="2">
        <v>0.25</v>
      </c>
    </row>
    <row r="13" spans="1:81" x14ac:dyDescent="0.3">
      <c r="B13" t="s">
        <v>56</v>
      </c>
      <c r="C13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DA23-BA4D-44CD-9104-086A306E433F}">
  <dimension ref="A1:CC13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240</v>
      </c>
      <c r="C3">
        <v>50</v>
      </c>
      <c r="D3">
        <v>0</v>
      </c>
      <c r="E3">
        <v>110</v>
      </c>
      <c r="F3" s="3">
        <f t="shared" ref="F3:F8" si="0">($B3 + 3 * $C3) / 10 / (1 - $D3 * 0.006) *POWER($E3, 0.75) * $C$13 / 13</f>
        <v>244.55526115390524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0</v>
      </c>
      <c r="O3" s="3">
        <f>MAX(Sword!E$3 - $C3, 0)*Sword!$F$3</f>
        <v>19.875</v>
      </c>
      <c r="P3" s="3">
        <f>MAX(Sword!E$4 - $C3, 0)*Sword!$F$4</f>
        <v>45.9375</v>
      </c>
      <c r="Q3" s="3">
        <f>MAX(Sword!E$5 - $C3, 0)*Sword!$F$5</f>
        <v>75.75</v>
      </c>
      <c r="R3" s="3">
        <f>MAX(Sword!E$6 - $C3, 0)*Sword!$F$6</f>
        <v>111</v>
      </c>
      <c r="S3" s="3">
        <f>MAX(Sword!E$7 - $C3, 0)*Sword!$F$7</f>
        <v>148.6875</v>
      </c>
      <c r="T3" s="3">
        <f>MAX(Sword!E$8 - $C3, 0)*Sword!$F$8</f>
        <v>189.375</v>
      </c>
      <c r="U3" s="3">
        <f>MAX(Sword!E$9 - $C3, 0)*Sword!$F$9</f>
        <v>10.5</v>
      </c>
      <c r="W3" s="3">
        <f>MAX(Axe!E$2 - $C3/2, 0)*MAX(1 - $D3/200,0)*Axe!$F$2</f>
        <v>80</v>
      </c>
      <c r="X3" s="3">
        <f>MAX(Axe!E$3 - $C3/2, 0)*MAX(1 - $D3/200,0)*Axe!$F$3</f>
        <v>108</v>
      </c>
      <c r="Y3" s="3">
        <f>MAX(Axe!E$4 - $C3/2, 0)*MAX(1 - $D3/200,0)*Axe!$F$4</f>
        <v>139.80000000000001</v>
      </c>
      <c r="Z3" s="3">
        <f>MAX(Axe!E$5 - $C3/2, 0)*MAX(1 - $D3/200,0)*Axe!$F$5</f>
        <v>176.60000000000002</v>
      </c>
      <c r="AA3" s="3">
        <f>MAX(Axe!E$6 - $C3/2, 0)*MAX(1 - $D3/200,0)*Axe!$F$6</f>
        <v>216.20000000000002</v>
      </c>
      <c r="AB3" s="3">
        <f>MAX(Axe!E$7 - $C3/2, 0)*MAX(1 - $D3/200,0)*Axe!$F$7</f>
        <v>260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74.910308366566312</v>
      </c>
      <c r="AV3" s="3">
        <f>MAX(Bow!E$3 - $C3, 0)*MAX(1 - $D3/100,0)*Bow!$F$3</f>
        <v>109.43505034153404</v>
      </c>
      <c r="AW3" s="3">
        <f>MAX(Bow!E$4 - $C3, 0)*MAX(1 - $D3/100,0)*Bow!$F$4</f>
        <v>140.12370987483871</v>
      </c>
      <c r="AX3" s="3">
        <f>MAX(Bow!E$5 - $C3, 0)*MAX(1 - $D3/100,0)*Bow!$F$5</f>
        <v>182.32061673313262</v>
      </c>
      <c r="AY3" s="3">
        <f>MAX(Bow!E$6 - $C3, 0)*MAX(1 - $D3/100,0)*Bow!$F$6</f>
        <v>224.51752359142648</v>
      </c>
      <c r="AZ3" s="3">
        <f>MAX(Bow!E$7 - $C3, 0)*MAX(1 - $D3/100,0)*Bow!$F$7</f>
        <v>274.38659533304656</v>
      </c>
      <c r="BB3" s="3">
        <f>MAX(Crossbow!E$2 - $C3/2, 0)*MAX(1 - $D3/200,0)*Crossbow!$F$2</f>
        <v>85</v>
      </c>
      <c r="BC3" s="3">
        <f>MAX(Crossbow!E$3 - $C3/2, 0)*MAX(1 - $D3/200,0)*Crossbow!$F$3</f>
        <v>114.75</v>
      </c>
      <c r="BD3" s="3">
        <f>MAX(Crossbow!E$4 - $C3/2, 0)*MAX(1 - $D3/200,0)*Crossbow!$F$4</f>
        <v>148.91999999999999</v>
      </c>
      <c r="BE3" s="3">
        <f>MAX(Crossbow!E$5 - $C3/2, 0)*MAX(1 - $D3/200,0)*Crossbow!$F$5</f>
        <v>186.99999999999997</v>
      </c>
      <c r="BF3" s="3">
        <f>MAX(Crossbow!E$6 - $C3/2, 0)*MAX(1 - $D3/200,0)*Crossbow!$F$6</f>
        <v>230.02699999999999</v>
      </c>
      <c r="BG3" s="3">
        <f>MAX(Crossbow!E$7 - $C3/2, 0)*MAX(1 - $D3/200,0)*Crossbow!$F$7</f>
        <v>276.22620000000001</v>
      </c>
      <c r="BJ3">
        <f>MAX(doge!E$3 - $C3, 0)</f>
        <v>0</v>
      </c>
      <c r="BK3">
        <f>MAX(doge!$E$4 - $C3, 0)</f>
        <v>0</v>
      </c>
      <c r="BL3">
        <f>MAX(doge!$E$5 - $C3, 0)</f>
        <v>0</v>
      </c>
      <c r="BM3">
        <f>MAX(doge!$E$6 - $C3, 0)</f>
        <v>0</v>
      </c>
      <c r="BN3">
        <f>MAX(doge!$E$7 - $C3, 0)</f>
        <v>0</v>
      </c>
      <c r="BP3" s="3">
        <f>MAX(hors!$E$3 - $C3/2, 0)*MAX(1 - $D3/200,0)</f>
        <v>50</v>
      </c>
      <c r="BQ3" s="3">
        <f>MAX(hors!$E$4 - $C3/2, 0)*MAX(1 - $D3/200,0)</f>
        <v>65</v>
      </c>
      <c r="BR3" s="3">
        <f>MAX(hors!$E$5 - $C3/2, 0)*MAX(1 - $D3/200,0)</f>
        <v>90</v>
      </c>
      <c r="BS3" s="3">
        <f>MAX(hors!$E$6 - $C3/2, 0)*MAX(1 - $D3/200,0)</f>
        <v>115</v>
      </c>
      <c r="BU3" s="3">
        <f>MAX(irgl!$E$3 - $C3, 0)*MAX(1 - $D3/100,0)</f>
        <v>150</v>
      </c>
      <c r="BV3" s="3">
        <f>MAX(irgl!$E$4 - $C3, 0)*MAX(1 - $D3/100,0)</f>
        <v>175</v>
      </c>
      <c r="BW3" s="3">
        <f>MAX(irgl!$E$5 - $C3, 0)*MAX(1 - $D3/100,0)</f>
        <v>210</v>
      </c>
      <c r="BX3" s="3">
        <f>MAX(irgl!$E$6 - $C3, 0)*MAX(1 - $D3/100,0)</f>
        <v>250</v>
      </c>
      <c r="BZ3" s="3">
        <f>MAX(sngl!$E$3, 0)*MAX(1 - $D3/100,0)</f>
        <v>120</v>
      </c>
      <c r="CA3" s="3">
        <f>MAX(sngl!$E$4, 0)*MAX(1 - $D3/100,0)</f>
        <v>140</v>
      </c>
      <c r="CB3" s="3">
        <f>MAX(sngl!$E$5, 0)*MAX(1 - $D3/100,0)</f>
        <v>170</v>
      </c>
      <c r="CC3" s="3">
        <f>MAX(sngl!$E$6, 0)*MAX(1 - $D3/100,0)</f>
        <v>200</v>
      </c>
    </row>
    <row r="4" spans="1:81" x14ac:dyDescent="0.3">
      <c r="A4" s="1">
        <v>2</v>
      </c>
      <c r="B4">
        <v>300</v>
      </c>
      <c r="C4">
        <v>52</v>
      </c>
      <c r="D4">
        <v>0</v>
      </c>
      <c r="E4">
        <v>125</v>
      </c>
      <c r="F4" s="3">
        <f t="shared" si="0"/>
        <v>314.71340503240458</v>
      </c>
      <c r="G4" s="3">
        <v>9</v>
      </c>
      <c r="H4" s="10">
        <f t="shared" ref="H4:H8" si="1">_xlfn.CEILING.MATH(LN(MAX($G4*4,1))^2.5+1)</f>
        <v>26</v>
      </c>
      <c r="I4" s="10">
        <f t="shared" ref="I4:I8" si="2">_xlfn.CEILING.MATH(LN(MAX($G4*3.5,1))^2.5+1)</f>
        <v>24</v>
      </c>
      <c r="J4" s="10">
        <f t="shared" ref="J4:J8" si="3">_xlfn.CEILING.MATH(LN(MAX($G4*3,1))^2.5+1)</f>
        <v>21</v>
      </c>
      <c r="K4" s="10">
        <f t="shared" ref="K4:K8" si="4">_xlfn.CEILING.MATH(LN(MAX($G4*2.5,1))^2.5+1)</f>
        <v>19</v>
      </c>
      <c r="M4" s="3"/>
      <c r="N4" s="3">
        <f>MAX(Sword!E$2 - $C4, 0)*Sword!$F$2</f>
        <v>0</v>
      </c>
      <c r="O4" s="3">
        <f>MAX(Sword!E$3 - $C4, 0)*Sword!$F$3</f>
        <v>16.875</v>
      </c>
      <c r="P4" s="3">
        <f>MAX(Sword!E$4 - $C4, 0)*Sword!$F$4</f>
        <v>42.9375</v>
      </c>
      <c r="Q4" s="3">
        <f>MAX(Sword!E$5 - $C4, 0)*Sword!$F$5</f>
        <v>72.75</v>
      </c>
      <c r="R4" s="3">
        <f>MAX(Sword!E$6 - $C4, 0)*Sword!$F$6</f>
        <v>108</v>
      </c>
      <c r="S4" s="3">
        <f>MAX(Sword!E$7 - $C4, 0)*Sword!$F$7</f>
        <v>145.6875</v>
      </c>
      <c r="T4" s="3">
        <f>MAX(Sword!E$8 - $C4, 0)*Sword!$F$8</f>
        <v>186.375</v>
      </c>
      <c r="U4" s="3">
        <f>MAX(Sword!E$9 - $C4, 0)*Sword!$F$9</f>
        <v>7.5</v>
      </c>
      <c r="W4" s="3">
        <f>MAX(Axe!E$2 - $C4/2, 0)*MAX(1 - $D4/200,0)*Axe!$F$2</f>
        <v>79.2</v>
      </c>
      <c r="X4" s="3">
        <f>MAX(Axe!E$3 - $C4/2, 0)*MAX(1 - $D4/200,0)*Axe!$F$3</f>
        <v>107.2</v>
      </c>
      <c r="Y4" s="3">
        <f>MAX(Axe!E$4 - $C4/2, 0)*MAX(1 - $D4/200,0)*Axe!$F$4</f>
        <v>139</v>
      </c>
      <c r="Z4" s="3">
        <f>MAX(Axe!E$5 - $C4/2, 0)*MAX(1 - $D4/200,0)*Axe!$F$5</f>
        <v>175.8</v>
      </c>
      <c r="AA4" s="3">
        <f>MAX(Axe!E$6 - $C4/2, 0)*MAX(1 - $D4/200,0)*Axe!$F$6</f>
        <v>215.4</v>
      </c>
      <c r="AB4" s="3">
        <f>MAX(Axe!E$7 - $C4/2, 0)*MAX(1 - $D4/200,0)*Axe!$F$7</f>
        <v>259.2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73.610308366566315</v>
      </c>
      <c r="AV4" s="3">
        <f>MAX(Bow!E$3 - $C4, 0)*MAX(1 - $D4/100,0)*Bow!$F$3</f>
        <v>108.13505034153404</v>
      </c>
      <c r="AW4" s="3">
        <f>MAX(Bow!E$4 - $C4, 0)*MAX(1 - $D4/100,0)*Bow!$F$4</f>
        <v>138.82370987483873</v>
      </c>
      <c r="AX4" s="3">
        <f>MAX(Bow!E$5 - $C4, 0)*MAX(1 - $D4/100,0)*Bow!$F$5</f>
        <v>181.02061673313261</v>
      </c>
      <c r="AY4" s="3">
        <f>MAX(Bow!E$6 - $C4, 0)*MAX(1 - $D4/100,0)*Bow!$F$6</f>
        <v>223.2175235914265</v>
      </c>
      <c r="AZ4" s="3">
        <f>MAX(Bow!E$7 - $C4, 0)*MAX(1 - $D4/100,0)*Bow!$F$7</f>
        <v>273.0865953330466</v>
      </c>
      <c r="BB4" s="3">
        <f>MAX(Crossbow!E$2 - $C4/2, 0)*MAX(1 - $D4/200,0)*Crossbow!$F$2</f>
        <v>84.149999999999991</v>
      </c>
      <c r="BC4" s="3">
        <f>MAX(Crossbow!E$3 - $C4/2, 0)*MAX(1 - $D4/200,0)*Crossbow!$F$3</f>
        <v>113.89999999999999</v>
      </c>
      <c r="BD4" s="3">
        <f>MAX(Crossbow!E$4 - $C4/2, 0)*MAX(1 - $D4/200,0)*Crossbow!$F$4</f>
        <v>148.07</v>
      </c>
      <c r="BE4" s="3">
        <f>MAX(Crossbow!E$5 - $C4/2, 0)*MAX(1 - $D4/200,0)*Crossbow!$F$5</f>
        <v>186.14999999999998</v>
      </c>
      <c r="BF4" s="3">
        <f>MAX(Crossbow!E$6 - $C4/2, 0)*MAX(1 - $D4/200,0)*Crossbow!$F$6</f>
        <v>229.17699999999999</v>
      </c>
      <c r="BG4" s="3">
        <f>MAX(Crossbow!E$7 - $C4/2, 0)*MAX(1 - $D4/200,0)*Crossbow!$F$7</f>
        <v>275.37620000000004</v>
      </c>
      <c r="BJ4">
        <f>MAX(doge!E$3 - $C4, 0)</f>
        <v>0</v>
      </c>
      <c r="BK4">
        <f>MAX(doge!$E$4 - $C4, 0)</f>
        <v>0</v>
      </c>
      <c r="BL4">
        <f>MAX(doge!$E$5 - $C4, 0)</f>
        <v>0</v>
      </c>
      <c r="BM4">
        <f>MAX(doge!$E$6 - $C4, 0)</f>
        <v>0</v>
      </c>
      <c r="BN4">
        <f>MAX(doge!$E$7 - $C4, 0)</f>
        <v>0</v>
      </c>
      <c r="BP4" s="3">
        <f>MAX(hors!$E$3 - $C4/2, 0)*MAX(1 - $D4/200,0)</f>
        <v>49</v>
      </c>
      <c r="BQ4" s="3">
        <f>MAX(hors!$E$4 - $C4/2, 0)*MAX(1 - $D4/200,0)</f>
        <v>64</v>
      </c>
      <c r="BR4" s="3">
        <f>MAX(hors!$E$5 - $C4/2, 0)*MAX(1 - $D4/200,0)</f>
        <v>89</v>
      </c>
      <c r="BS4" s="3">
        <f>MAX(hors!$E$6 - $C4/2, 0)*MAX(1 - $D4/200,0)</f>
        <v>114</v>
      </c>
      <c r="BU4" s="3">
        <f>MAX(irgl!$E$3 - $C4, 0)*MAX(1 - $D4/100,0)</f>
        <v>148</v>
      </c>
      <c r="BV4" s="3">
        <f>MAX(irgl!$E$4 - $C4, 0)*MAX(1 - $D4/100,0)</f>
        <v>173</v>
      </c>
      <c r="BW4" s="3">
        <f>MAX(irgl!$E$5 - $C4, 0)*MAX(1 - $D4/100,0)</f>
        <v>208</v>
      </c>
      <c r="BX4" s="3">
        <f>MAX(irgl!$E$6 - $C4, 0)*MAX(1 - $D4/100,0)</f>
        <v>248</v>
      </c>
      <c r="BZ4" s="3">
        <f>MAX(sngl!$E$3, 0)*MAX(1 - $D4/100,0)</f>
        <v>120</v>
      </c>
      <c r="CA4" s="3">
        <f>MAX(sngl!$E$4, 0)*MAX(1 - $D4/100,0)</f>
        <v>140</v>
      </c>
      <c r="CB4" s="3">
        <f>MAX(sngl!$E$5, 0)*MAX(1 - $D4/100,0)</f>
        <v>170</v>
      </c>
      <c r="CC4" s="3">
        <f>MAX(sngl!$E$6, 0)*MAX(1 - $D4/100,0)</f>
        <v>200</v>
      </c>
    </row>
    <row r="5" spans="1:81" x14ac:dyDescent="0.3">
      <c r="A5" s="1">
        <v>3</v>
      </c>
      <c r="B5">
        <v>360</v>
      </c>
      <c r="C5">
        <v>54</v>
      </c>
      <c r="D5">
        <v>0</v>
      </c>
      <c r="E5">
        <v>145</v>
      </c>
      <c r="F5" s="3">
        <f t="shared" si="0"/>
        <v>402.68401865980854</v>
      </c>
      <c r="G5" s="3">
        <v>10.5</v>
      </c>
      <c r="H5" s="10">
        <f t="shared" si="1"/>
        <v>29</v>
      </c>
      <c r="I5" s="10">
        <f t="shared" si="2"/>
        <v>26</v>
      </c>
      <c r="J5" s="10">
        <f t="shared" si="3"/>
        <v>24</v>
      </c>
      <c r="K5" s="10">
        <f t="shared" si="4"/>
        <v>21</v>
      </c>
      <c r="M5" s="3"/>
      <c r="N5" s="3">
        <f>MAX(Sword!E$2 - $C5, 0)*Sword!$F$2</f>
        <v>0</v>
      </c>
      <c r="O5" s="3">
        <f>MAX(Sword!E$3 - $C5, 0)*Sword!$F$3</f>
        <v>13.875</v>
      </c>
      <c r="P5" s="3">
        <f>MAX(Sword!E$4 - $C5, 0)*Sword!$F$4</f>
        <v>39.9375</v>
      </c>
      <c r="Q5" s="3">
        <f>MAX(Sword!E$5 - $C5, 0)*Sword!$F$5</f>
        <v>69.75</v>
      </c>
      <c r="R5" s="3">
        <f>MAX(Sword!E$6 - $C5, 0)*Sword!$F$6</f>
        <v>105</v>
      </c>
      <c r="S5" s="3">
        <f>MAX(Sword!E$7 - $C5, 0)*Sword!$F$7</f>
        <v>142.6875</v>
      </c>
      <c r="T5" s="3">
        <f>MAX(Sword!E$8 - $C5, 0)*Sword!$F$8</f>
        <v>183.375</v>
      </c>
      <c r="U5" s="3">
        <f>MAX(Sword!E$9 - $C5, 0)*Sword!$F$9</f>
        <v>4.5</v>
      </c>
      <c r="W5" s="3">
        <f>MAX(Axe!E$2 - $C5/2, 0)*MAX(1 - $D5/200,0)*Axe!$F$2</f>
        <v>78.400000000000006</v>
      </c>
      <c r="X5" s="3">
        <f>MAX(Axe!E$3 - $C5/2, 0)*MAX(1 - $D5/200,0)*Axe!$F$3</f>
        <v>106.4</v>
      </c>
      <c r="Y5" s="3">
        <f>MAX(Axe!E$4 - $C5/2, 0)*MAX(1 - $D5/200,0)*Axe!$F$4</f>
        <v>138.20000000000002</v>
      </c>
      <c r="Z5" s="3">
        <f>MAX(Axe!E$5 - $C5/2, 0)*MAX(1 - $D5/200,0)*Axe!$F$5</f>
        <v>175</v>
      </c>
      <c r="AA5" s="3">
        <f>MAX(Axe!E$6 - $C5/2, 0)*MAX(1 - $D5/200,0)*Axe!$F$6</f>
        <v>214.60000000000002</v>
      </c>
      <c r="AB5" s="3">
        <f>MAX(Axe!E$7 - $C5/2, 0)*MAX(1 - $D5/200,0)*Axe!$F$7</f>
        <v>258.40000000000003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72.310308366566318</v>
      </c>
      <c r="AV5" s="3">
        <f>MAX(Bow!E$3 - $C5, 0)*MAX(1 - $D5/100,0)*Bow!$F$3</f>
        <v>106.83505034153404</v>
      </c>
      <c r="AW5" s="3">
        <f>MAX(Bow!E$4 - $C5, 0)*MAX(1 - $D5/100,0)*Bow!$F$4</f>
        <v>137.52370987483872</v>
      </c>
      <c r="AX5" s="3">
        <f>MAX(Bow!E$5 - $C5, 0)*MAX(1 - $D5/100,0)*Bow!$F$5</f>
        <v>179.72061673313263</v>
      </c>
      <c r="AY5" s="3">
        <f>MAX(Bow!E$6 - $C5, 0)*MAX(1 - $D5/100,0)*Bow!$F$6</f>
        <v>221.91752359142649</v>
      </c>
      <c r="AZ5" s="3">
        <f>MAX(Bow!E$7 - $C5, 0)*MAX(1 - $D5/100,0)*Bow!$F$7</f>
        <v>271.78659533304659</v>
      </c>
      <c r="BB5" s="3">
        <f>MAX(Crossbow!E$2 - $C5/2, 0)*MAX(1 - $D5/200,0)*Crossbow!$F$2</f>
        <v>83.3</v>
      </c>
      <c r="BC5" s="3">
        <f>MAX(Crossbow!E$3 - $C5/2, 0)*MAX(1 - $D5/200,0)*Crossbow!$F$3</f>
        <v>113.05</v>
      </c>
      <c r="BD5" s="3">
        <f>MAX(Crossbow!E$4 - $C5/2, 0)*MAX(1 - $D5/200,0)*Crossbow!$F$4</f>
        <v>147.22</v>
      </c>
      <c r="BE5" s="3">
        <f>MAX(Crossbow!E$5 - $C5/2, 0)*MAX(1 - $D5/200,0)*Crossbow!$F$5</f>
        <v>185.29999999999998</v>
      </c>
      <c r="BF5" s="3">
        <f>MAX(Crossbow!E$6 - $C5/2, 0)*MAX(1 - $D5/200,0)*Crossbow!$F$6</f>
        <v>228.327</v>
      </c>
      <c r="BG5" s="3">
        <f>MAX(Crossbow!E$7 - $C5/2, 0)*MAX(1 - $D5/200,0)*Crossbow!$F$7</f>
        <v>274.52620000000002</v>
      </c>
      <c r="BJ5">
        <f>MAX(doge!E$3 - $C5, 0)</f>
        <v>0</v>
      </c>
      <c r="BK5">
        <f>MAX(doge!$E$4 - $C5, 0)</f>
        <v>0</v>
      </c>
      <c r="BL5">
        <f>MAX(doge!$E$5 - $C5, 0)</f>
        <v>0</v>
      </c>
      <c r="BM5">
        <f>MAX(doge!$E$6 - $C5, 0)</f>
        <v>0</v>
      </c>
      <c r="BN5">
        <f>MAX(doge!$E$7 - $C5, 0)</f>
        <v>0</v>
      </c>
      <c r="BP5" s="3">
        <f>MAX(hors!$E$3 - $C5/2, 0)*MAX(1 - $D5/200,0)</f>
        <v>48</v>
      </c>
      <c r="BQ5" s="3">
        <f>MAX(hors!$E$4 - $C5/2, 0)*MAX(1 - $D5/200,0)</f>
        <v>63</v>
      </c>
      <c r="BR5" s="3">
        <f>MAX(hors!$E$5 - $C5/2, 0)*MAX(1 - $D5/200,0)</f>
        <v>88</v>
      </c>
      <c r="BS5" s="3">
        <f>MAX(hors!$E$6 - $C5/2, 0)*MAX(1 - $D5/200,0)</f>
        <v>113</v>
      </c>
      <c r="BU5" s="3">
        <f>MAX(irgl!$E$3 - $C5, 0)*MAX(1 - $D5/100,0)</f>
        <v>146</v>
      </c>
      <c r="BV5" s="3">
        <f>MAX(irgl!$E$4 - $C5, 0)*MAX(1 - $D5/100,0)</f>
        <v>171</v>
      </c>
      <c r="BW5" s="3">
        <f>MAX(irgl!$E$5 - $C5, 0)*MAX(1 - $D5/100,0)</f>
        <v>206</v>
      </c>
      <c r="BX5" s="3">
        <f>MAX(irgl!$E$6 - $C5, 0)*MAX(1 - $D5/100,0)</f>
        <v>246</v>
      </c>
      <c r="BZ5" s="3">
        <f>MAX(sngl!$E$3, 0)*MAX(1 - $D5/100,0)</f>
        <v>120</v>
      </c>
      <c r="CA5" s="3">
        <f>MAX(sngl!$E$4, 0)*MAX(1 - $D5/100,0)</f>
        <v>140</v>
      </c>
      <c r="CB5" s="3">
        <f>MAX(sngl!$E$5, 0)*MAX(1 - $D5/100,0)</f>
        <v>170</v>
      </c>
      <c r="CC5" s="3">
        <f>MAX(sngl!$E$6, 0)*MAX(1 - $D5/100,0)</f>
        <v>200</v>
      </c>
    </row>
    <row r="6" spans="1:81" x14ac:dyDescent="0.3">
      <c r="A6" s="1">
        <v>4</v>
      </c>
      <c r="B6">
        <v>420</v>
      </c>
      <c r="C6">
        <v>54</v>
      </c>
      <c r="D6">
        <v>2</v>
      </c>
      <c r="E6">
        <v>165</v>
      </c>
      <c r="F6" s="3">
        <f t="shared" si="0"/>
        <v>500.66460273942141</v>
      </c>
      <c r="G6" s="3">
        <v>12</v>
      </c>
      <c r="H6" s="10">
        <f t="shared" si="1"/>
        <v>31</v>
      </c>
      <c r="I6" s="10">
        <f t="shared" si="2"/>
        <v>29</v>
      </c>
      <c r="J6" s="10">
        <f t="shared" si="3"/>
        <v>26</v>
      </c>
      <c r="K6" s="10">
        <f t="shared" si="4"/>
        <v>23</v>
      </c>
      <c r="M6" s="3"/>
      <c r="N6" s="3">
        <f>MAX(Sword!E$2 - $C6, 0)*Sword!$F$2</f>
        <v>0</v>
      </c>
      <c r="O6" s="3">
        <f>MAX(Sword!E$3 - $C6, 0)*Sword!$F$3</f>
        <v>13.875</v>
      </c>
      <c r="P6" s="3">
        <f>MAX(Sword!E$4 - $C6, 0)*Sword!$F$4</f>
        <v>39.9375</v>
      </c>
      <c r="Q6" s="3">
        <f>MAX(Sword!E$5 - $C6, 0)*Sword!$F$5</f>
        <v>69.75</v>
      </c>
      <c r="R6" s="3">
        <f>MAX(Sword!E$6 - $C6, 0)*Sword!$F$6</f>
        <v>105</v>
      </c>
      <c r="S6" s="3">
        <f>MAX(Sword!E$7 - $C6, 0)*Sword!$F$7</f>
        <v>142.6875</v>
      </c>
      <c r="T6" s="3">
        <f>MAX(Sword!E$8 - $C6, 0)*Sword!$F$8</f>
        <v>183.375</v>
      </c>
      <c r="U6" s="3">
        <f>MAX(Sword!E$9 - $C6, 0)*Sword!$F$9</f>
        <v>4.5</v>
      </c>
      <c r="W6" s="3">
        <f>MAX(Axe!E$2 - $C6/2, 0)*MAX(1 - $D6/200,0)*Axe!$F$2</f>
        <v>77.616</v>
      </c>
      <c r="X6" s="3">
        <f>MAX(Axe!E$3 - $C6/2, 0)*MAX(1 - $D6/200,0)*Axe!$F$3</f>
        <v>105.336</v>
      </c>
      <c r="Y6" s="3">
        <f>MAX(Axe!E$4 - $C6/2, 0)*MAX(1 - $D6/200,0)*Axe!$F$4</f>
        <v>136.81800000000001</v>
      </c>
      <c r="Z6" s="3">
        <f>MAX(Axe!E$5 - $C6/2, 0)*MAX(1 - $D6/200,0)*Axe!$F$5</f>
        <v>173.25</v>
      </c>
      <c r="AA6" s="3">
        <f>MAX(Axe!E$6 - $C6/2, 0)*MAX(1 - $D6/200,0)*Axe!$F$6</f>
        <v>212.45400000000001</v>
      </c>
      <c r="AB6" s="3">
        <f>MAX(Axe!E$7 - $C6/2, 0)*MAX(1 - $D6/200,0)*Axe!$F$7</f>
        <v>255.816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70.864102199234992</v>
      </c>
      <c r="AV6" s="3">
        <f>MAX(Bow!E$3 - $C6, 0)*MAX(1 - $D6/100,0)*Bow!$F$3</f>
        <v>104.69834933470335</v>
      </c>
      <c r="AW6" s="3">
        <f>MAX(Bow!E$4 - $C6, 0)*MAX(1 - $D6/100,0)*Bow!$F$4</f>
        <v>134.77323567734194</v>
      </c>
      <c r="AX6" s="3">
        <f>MAX(Bow!E$5 - $C6, 0)*MAX(1 - $D6/100,0)*Bow!$F$5</f>
        <v>176.12620439846998</v>
      </c>
      <c r="AY6" s="3">
        <f>MAX(Bow!E$6 - $C6, 0)*MAX(1 - $D6/100,0)*Bow!$F$6</f>
        <v>217.47917311959796</v>
      </c>
      <c r="AZ6" s="3">
        <f>MAX(Bow!E$7 - $C6, 0)*MAX(1 - $D6/100,0)*Bow!$F$7</f>
        <v>266.35086342638567</v>
      </c>
      <c r="BB6" s="3">
        <f>MAX(Crossbow!E$2 - $C6/2, 0)*MAX(1 - $D6/200,0)*Crossbow!$F$2</f>
        <v>82.466999999999999</v>
      </c>
      <c r="BC6" s="3">
        <f>MAX(Crossbow!E$3 - $C6/2, 0)*MAX(1 - $D6/200,0)*Crossbow!$F$3</f>
        <v>111.91949999999999</v>
      </c>
      <c r="BD6" s="3">
        <f>MAX(Crossbow!E$4 - $C6/2, 0)*MAX(1 - $D6/200,0)*Crossbow!$F$4</f>
        <v>145.74779999999998</v>
      </c>
      <c r="BE6" s="3">
        <f>MAX(Crossbow!E$5 - $C6/2, 0)*MAX(1 - $D6/200,0)*Crossbow!$F$5</f>
        <v>183.44699999999997</v>
      </c>
      <c r="BF6" s="3">
        <f>MAX(Crossbow!E$6 - $C6/2, 0)*MAX(1 - $D6/200,0)*Crossbow!$F$6</f>
        <v>226.04373000000001</v>
      </c>
      <c r="BG6" s="3">
        <f>MAX(Crossbow!E$7 - $C6/2, 0)*MAX(1 - $D6/200,0)*Crossbow!$F$7</f>
        <v>271.78093800000005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0</v>
      </c>
      <c r="BN6">
        <f>MAX(doge!$E$7 - $C6, 0)</f>
        <v>0</v>
      </c>
      <c r="BP6" s="3">
        <f>MAX(hors!$E$3 - $C6/2, 0)*MAX(1 - $D6/200,0)</f>
        <v>47.519999999999996</v>
      </c>
      <c r="BQ6" s="3">
        <f>MAX(hors!$E$4 - $C6/2, 0)*MAX(1 - $D6/200,0)</f>
        <v>62.37</v>
      </c>
      <c r="BR6" s="3">
        <f>MAX(hors!$E$5 - $C6/2, 0)*MAX(1 - $D6/200,0)</f>
        <v>87.12</v>
      </c>
      <c r="BS6" s="3">
        <f>MAX(hors!$E$6 - $C6/2, 0)*MAX(1 - $D6/200,0)</f>
        <v>111.87</v>
      </c>
      <c r="BU6" s="3">
        <f>MAX(irgl!$E$3 - $C6, 0)*MAX(1 - $D6/100,0)</f>
        <v>143.07999999999998</v>
      </c>
      <c r="BV6" s="3">
        <f>MAX(irgl!$E$4 - $C6, 0)*MAX(1 - $D6/100,0)</f>
        <v>167.57999999999998</v>
      </c>
      <c r="BW6" s="3">
        <f>MAX(irgl!$E$5 - $C6, 0)*MAX(1 - $D6/100,0)</f>
        <v>201.88</v>
      </c>
      <c r="BX6" s="3">
        <f>MAX(irgl!$E$6 - $C6, 0)*MAX(1 - $D6/100,0)</f>
        <v>241.07999999999998</v>
      </c>
      <c r="BZ6" s="3">
        <f>MAX(sngl!$E$3, 0)*MAX(1 - $D6/100,0)</f>
        <v>117.6</v>
      </c>
      <c r="CA6" s="3">
        <f>MAX(sngl!$E$4, 0)*MAX(1 - $D6/100,0)</f>
        <v>137.19999999999999</v>
      </c>
      <c r="CB6" s="3">
        <f>MAX(sngl!$E$5, 0)*MAX(1 - $D6/100,0)</f>
        <v>166.6</v>
      </c>
      <c r="CC6" s="3">
        <f>MAX(sngl!$E$6, 0)*MAX(1 - $D6/100,0)</f>
        <v>196</v>
      </c>
    </row>
    <row r="7" spans="1:81" x14ac:dyDescent="0.3">
      <c r="A7" s="1">
        <v>5</v>
      </c>
      <c r="B7">
        <v>450</v>
      </c>
      <c r="C7">
        <v>56</v>
      </c>
      <c r="D7">
        <v>2</v>
      </c>
      <c r="E7">
        <v>185</v>
      </c>
      <c r="F7" s="3">
        <f t="shared" si="0"/>
        <v>579.266237234448</v>
      </c>
      <c r="G7" s="3">
        <v>14</v>
      </c>
      <c r="H7" s="10">
        <f t="shared" si="1"/>
        <v>34</v>
      </c>
      <c r="I7" s="10">
        <f t="shared" si="2"/>
        <v>31</v>
      </c>
      <c r="J7" s="10">
        <f t="shared" si="3"/>
        <v>29</v>
      </c>
      <c r="K7" s="10">
        <f t="shared" si="4"/>
        <v>25</v>
      </c>
      <c r="M7" s="3"/>
      <c r="N7" s="3">
        <f>MAX(Sword!E$2 - $C7, 0)*Sword!$F$2</f>
        <v>0</v>
      </c>
      <c r="O7" s="3">
        <f>MAX(Sword!E$3 - $C7, 0)*Sword!$F$3</f>
        <v>10.875</v>
      </c>
      <c r="P7" s="3">
        <f>MAX(Sword!E$4 - $C7, 0)*Sword!$F$4</f>
        <v>36.9375</v>
      </c>
      <c r="Q7" s="3">
        <f>MAX(Sword!E$5 - $C7, 0)*Sword!$F$5</f>
        <v>66.75</v>
      </c>
      <c r="R7" s="3">
        <f>MAX(Sword!E$6 - $C7, 0)*Sword!$F$6</f>
        <v>102</v>
      </c>
      <c r="S7" s="3">
        <f>MAX(Sword!E$7 - $C7, 0)*Sword!$F$7</f>
        <v>139.6875</v>
      </c>
      <c r="T7" s="3">
        <f>MAX(Sword!E$8 - $C7, 0)*Sword!$F$8</f>
        <v>180.375</v>
      </c>
      <c r="U7" s="3">
        <f>MAX(Sword!E$9 - $C7, 0)*Sword!$F$9</f>
        <v>1.5</v>
      </c>
      <c r="W7" s="3">
        <f>MAX(Axe!E$2 - $C7/2, 0)*MAX(1 - $D7/200,0)*Axe!$F$2</f>
        <v>76.824000000000012</v>
      </c>
      <c r="X7" s="3">
        <f>MAX(Axe!E$3 - $C7/2, 0)*MAX(1 - $D7/200,0)*Axe!$F$3</f>
        <v>104.54400000000001</v>
      </c>
      <c r="Y7" s="3">
        <f>MAX(Axe!E$4 - $C7/2, 0)*MAX(1 - $D7/200,0)*Axe!$F$4</f>
        <v>136.02600000000001</v>
      </c>
      <c r="Z7" s="3">
        <f>MAX(Axe!E$5 - $C7/2, 0)*MAX(1 - $D7/200,0)*Axe!$F$5</f>
        <v>172.458</v>
      </c>
      <c r="AA7" s="3">
        <f>MAX(Axe!E$6 - $C7/2, 0)*MAX(1 - $D7/200,0)*Axe!$F$6</f>
        <v>211.66200000000001</v>
      </c>
      <c r="AB7" s="3">
        <f>MAX(Axe!E$7 - $C7/2, 0)*MAX(1 - $D7/200,0)*Axe!$F$7</f>
        <v>255.024</v>
      </c>
      <c r="AD7" s="3">
        <f>MAX(Scythe!D$2, 0)*MAX(1 - $D7/100,0)*Scythe!$F$2</f>
        <v>90.16</v>
      </c>
      <c r="AE7" s="3">
        <f>MAX(Scythe!D$3, 0)*MAX(1 - $D7/100,0)*Scythe!$F$3</f>
        <v>119.56</v>
      </c>
      <c r="AF7" s="3">
        <f>MAX(Scythe!D$4, 0)*MAX(1 - $D7/100,0)*Scythe!$F$4</f>
        <v>152.88</v>
      </c>
      <c r="AG7" s="3">
        <f>MAX(Scythe!D$5, 0)*MAX(1 - $D7/100,0)*Scythe!$F$5</f>
        <v>192.07999999999998</v>
      </c>
      <c r="AH7" s="3">
        <f>MAX(Scythe!D$6, 0)*MAX(1 - $D7/100,0)*Scythe!$F$6</f>
        <v>235.2</v>
      </c>
      <c r="AI7" s="3">
        <f>MAX(Scythe!D$7, 0)*MAX(1 - $D7/100,0)*Scythe!$F$7</f>
        <v>282.24</v>
      </c>
      <c r="AJ7" s="3">
        <f>MAX(Scythe!D$8, 0)*MAX(1 - $D7/100,0)*Scythe!$F$8</f>
        <v>74.48</v>
      </c>
      <c r="AK7" s="3">
        <f>MAX(Scythe!D$9, 0)*MAX(1 - $D7/100,0)*Scythe!$F$9</f>
        <v>86.24</v>
      </c>
      <c r="AL7" s="3">
        <f>MAX(Scythe!D$10, 0)*MAX(1 - $D7/100,0)*Scythe!$F$10</f>
        <v>98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69.590102199234977</v>
      </c>
      <c r="AV7" s="3">
        <f>MAX(Bow!E$3 - $C7, 0)*MAX(1 - $D7/100,0)*Bow!$F$3</f>
        <v>103.42434933470336</v>
      </c>
      <c r="AW7" s="3">
        <f>MAX(Bow!E$4 - $C7, 0)*MAX(1 - $D7/100,0)*Bow!$F$4</f>
        <v>133.49923567734194</v>
      </c>
      <c r="AX7" s="3">
        <f>MAX(Bow!E$5 - $C7, 0)*MAX(1 - $D7/100,0)*Bow!$F$5</f>
        <v>174.85220439846998</v>
      </c>
      <c r="AY7" s="3">
        <f>MAX(Bow!E$6 - $C7, 0)*MAX(1 - $D7/100,0)*Bow!$F$6</f>
        <v>216.20517311959796</v>
      </c>
      <c r="AZ7" s="3">
        <f>MAX(Bow!E$7 - $C7, 0)*MAX(1 - $D7/100,0)*Bow!$F$7</f>
        <v>265.07686342638561</v>
      </c>
      <c r="BB7" s="3">
        <f>MAX(Crossbow!E$2 - $C7/2, 0)*MAX(1 - $D7/200,0)*Crossbow!$F$2</f>
        <v>81.625500000000002</v>
      </c>
      <c r="BC7" s="3">
        <f>MAX(Crossbow!E$3 - $C7/2, 0)*MAX(1 - $D7/200,0)*Crossbow!$F$3</f>
        <v>111.078</v>
      </c>
      <c r="BD7" s="3">
        <f>MAX(Crossbow!E$4 - $C7/2, 0)*MAX(1 - $D7/200,0)*Crossbow!$F$4</f>
        <v>144.90629999999999</v>
      </c>
      <c r="BE7" s="3">
        <f>MAX(Crossbow!E$5 - $C7/2, 0)*MAX(1 - $D7/200,0)*Crossbow!$F$5</f>
        <v>182.60549999999998</v>
      </c>
      <c r="BF7" s="3">
        <f>MAX(Crossbow!E$6 - $C7/2, 0)*MAX(1 - $D7/200,0)*Crossbow!$F$6</f>
        <v>225.20223000000001</v>
      </c>
      <c r="BG7" s="3">
        <f>MAX(Crossbow!E$7 - $C7/2, 0)*MAX(1 - $D7/200,0)*Crossbow!$F$7</f>
        <v>270.93943800000005</v>
      </c>
      <c r="BJ7">
        <f>MAX(doge!E$3 - $C7, 0)</f>
        <v>0</v>
      </c>
      <c r="BK7">
        <f>MAX(doge!$E$4 - $C7, 0)</f>
        <v>0</v>
      </c>
      <c r="BL7">
        <f>MAX(doge!$E$5 - $C7, 0)</f>
        <v>0</v>
      </c>
      <c r="BM7">
        <f>MAX(doge!$E$6 - $C7, 0)</f>
        <v>0</v>
      </c>
      <c r="BN7">
        <f>MAX(doge!$E$7 - $C7, 0)</f>
        <v>0</v>
      </c>
      <c r="BP7" s="3">
        <f>MAX(hors!$E$3 - $C7/2, 0)*MAX(1 - $D7/200,0)</f>
        <v>46.53</v>
      </c>
      <c r="BQ7" s="3">
        <f>MAX(hors!$E$4 - $C7/2, 0)*MAX(1 - $D7/200,0)</f>
        <v>61.38</v>
      </c>
      <c r="BR7" s="3">
        <f>MAX(hors!$E$5 - $C7/2, 0)*MAX(1 - $D7/200,0)</f>
        <v>86.13</v>
      </c>
      <c r="BS7" s="3">
        <f>MAX(hors!$E$6 - $C7/2, 0)*MAX(1 - $D7/200,0)</f>
        <v>110.88</v>
      </c>
      <c r="BU7" s="3">
        <f>MAX(irgl!$E$3 - $C7, 0)*MAX(1 - $D7/100,0)</f>
        <v>141.12</v>
      </c>
      <c r="BV7" s="3">
        <f>MAX(irgl!$E$4 - $C7, 0)*MAX(1 - $D7/100,0)</f>
        <v>165.62</v>
      </c>
      <c r="BW7" s="3">
        <f>MAX(irgl!$E$5 - $C7, 0)*MAX(1 - $D7/100,0)</f>
        <v>199.92</v>
      </c>
      <c r="BX7" s="3">
        <f>MAX(irgl!$E$6 - $C7, 0)*MAX(1 - $D7/100,0)</f>
        <v>239.12</v>
      </c>
      <c r="BZ7" s="3">
        <f>MAX(sngl!$E$3, 0)*MAX(1 - $D7/100,0)</f>
        <v>117.6</v>
      </c>
      <c r="CA7" s="3">
        <f>MAX(sngl!$E$4, 0)*MAX(1 - $D7/100,0)</f>
        <v>137.19999999999999</v>
      </c>
      <c r="CB7" s="3">
        <f>MAX(sngl!$E$5, 0)*MAX(1 - $D7/100,0)</f>
        <v>166.6</v>
      </c>
      <c r="CC7" s="3">
        <f>MAX(sngl!$E$6, 0)*MAX(1 - $D7/100,0)</f>
        <v>196</v>
      </c>
    </row>
    <row r="8" spans="1:81" x14ac:dyDescent="0.3">
      <c r="A8" s="1">
        <v>6</v>
      </c>
      <c r="B8">
        <v>500</v>
      </c>
      <c r="C8">
        <v>56</v>
      </c>
      <c r="D8">
        <v>4</v>
      </c>
      <c r="E8">
        <v>210</v>
      </c>
      <c r="F8" s="3">
        <f t="shared" si="0"/>
        <v>697.04209329726484</v>
      </c>
      <c r="G8" s="3">
        <v>16.5</v>
      </c>
      <c r="H8" s="10">
        <f t="shared" si="1"/>
        <v>37</v>
      </c>
      <c r="I8" s="10">
        <f t="shared" si="2"/>
        <v>35</v>
      </c>
      <c r="J8" s="10">
        <f t="shared" si="3"/>
        <v>32</v>
      </c>
      <c r="K8" s="10">
        <f t="shared" si="4"/>
        <v>28</v>
      </c>
      <c r="M8" s="3"/>
      <c r="N8" s="3">
        <f>MAX(Sword!E$2 - $C8, 0)*Sword!$F$2</f>
        <v>0</v>
      </c>
      <c r="O8" s="3">
        <f>MAX(Sword!E$3 - $C8, 0)*Sword!$F$3</f>
        <v>10.875</v>
      </c>
      <c r="P8" s="3">
        <f>MAX(Sword!E$4 - $C8, 0)*Sword!$F$4</f>
        <v>36.9375</v>
      </c>
      <c r="Q8" s="3">
        <f>MAX(Sword!E$5 - $C8, 0)*Sword!$F$5</f>
        <v>66.75</v>
      </c>
      <c r="R8" s="3">
        <f>MAX(Sword!E$6 - $C8, 0)*Sword!$F$6</f>
        <v>102</v>
      </c>
      <c r="S8" s="3">
        <f>MAX(Sword!E$7 - $C8, 0)*Sword!$F$7</f>
        <v>139.6875</v>
      </c>
      <c r="T8" s="3">
        <f>MAX(Sword!E$8 - $C8, 0)*Sword!$F$8</f>
        <v>180.375</v>
      </c>
      <c r="U8" s="3">
        <f>MAX(Sword!E$9 - $C8, 0)*Sword!$F$9</f>
        <v>1.5</v>
      </c>
      <c r="W8" s="3">
        <f>MAX(Axe!E$2 - $C8/2, 0)*MAX(1 - $D8/200,0)*Axe!$F$2</f>
        <v>76.048000000000002</v>
      </c>
      <c r="X8" s="3">
        <f>MAX(Axe!E$3 - $C8/2, 0)*MAX(1 - $D8/200,0)*Axe!$F$3</f>
        <v>103.488</v>
      </c>
      <c r="Y8" s="3">
        <f>MAX(Axe!E$4 - $C8/2, 0)*MAX(1 - $D8/200,0)*Axe!$F$4</f>
        <v>134.65200000000002</v>
      </c>
      <c r="Z8" s="3">
        <f>MAX(Axe!E$5 - $C8/2, 0)*MAX(1 - $D8/200,0)*Axe!$F$5</f>
        <v>170.71600000000001</v>
      </c>
      <c r="AA8" s="3">
        <f>MAX(Axe!E$6 - $C8/2, 0)*MAX(1 - $D8/200,0)*Axe!$F$6</f>
        <v>209.524</v>
      </c>
      <c r="AB8" s="3">
        <f>MAX(Axe!E$7 - $C8/2, 0)*MAX(1 - $D8/200,0)*Axe!$F$7</f>
        <v>252.44800000000001</v>
      </c>
      <c r="AD8" s="3">
        <f>MAX(Scythe!D$2, 0)*MAX(1 - $D8/100,0)*Scythe!$F$2</f>
        <v>88.32</v>
      </c>
      <c r="AE8" s="3">
        <f>MAX(Scythe!D$3, 0)*MAX(1 - $D8/100,0)*Scythe!$F$3</f>
        <v>117.11999999999999</v>
      </c>
      <c r="AF8" s="3">
        <f>MAX(Scythe!D$4, 0)*MAX(1 - $D8/100,0)*Scythe!$F$4</f>
        <v>149.76</v>
      </c>
      <c r="AG8" s="3">
        <f>MAX(Scythe!D$5, 0)*MAX(1 - $D8/100,0)*Scythe!$F$5</f>
        <v>188.16</v>
      </c>
      <c r="AH8" s="3">
        <f>MAX(Scythe!D$6, 0)*MAX(1 - $D8/100,0)*Scythe!$F$6</f>
        <v>230.39999999999998</v>
      </c>
      <c r="AI8" s="3">
        <f>MAX(Scythe!D$7, 0)*MAX(1 - $D8/100,0)*Scythe!$F$7</f>
        <v>276.48</v>
      </c>
      <c r="AJ8" s="3">
        <f>MAX(Scythe!D$8, 0)*MAX(1 - $D8/100,0)*Scythe!$F$8</f>
        <v>72.959999999999994</v>
      </c>
      <c r="AK8" s="3">
        <f>MAX(Scythe!D$9, 0)*MAX(1 - $D8/100,0)*Scythe!$F$9</f>
        <v>84.47999999999999</v>
      </c>
      <c r="AL8" s="3">
        <f>MAX(Scythe!D$10, 0)*MAX(1 - $D8/100,0)*Scythe!$F$10</f>
        <v>96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68.169896031903662</v>
      </c>
      <c r="AV8" s="3">
        <f>MAX(Bow!E$3 - $C8, 0)*MAX(1 - $D8/100,0)*Bow!$F$3</f>
        <v>101.31364832787267</v>
      </c>
      <c r="AW8" s="3">
        <f>MAX(Bow!E$4 - $C8, 0)*MAX(1 - $D8/100,0)*Bow!$F$4</f>
        <v>130.77476147984515</v>
      </c>
      <c r="AX8" s="3">
        <f>MAX(Bow!E$5 - $C8, 0)*MAX(1 - $D8/100,0)*Bow!$F$5</f>
        <v>171.28379206380731</v>
      </c>
      <c r="AY8" s="3">
        <f>MAX(Bow!E$6 - $C8, 0)*MAX(1 - $D8/100,0)*Bow!$F$6</f>
        <v>211.79282264776944</v>
      </c>
      <c r="AZ8" s="3">
        <f>MAX(Bow!E$7 - $C8, 0)*MAX(1 - $D8/100,0)*Bow!$F$7</f>
        <v>259.66713151972471</v>
      </c>
      <c r="BB8" s="3">
        <f>MAX(Crossbow!E$2 - $C8/2, 0)*MAX(1 - $D8/200,0)*Crossbow!$F$2</f>
        <v>80.801000000000002</v>
      </c>
      <c r="BC8" s="3">
        <f>MAX(Crossbow!E$3 - $C8/2, 0)*MAX(1 - $D8/200,0)*Crossbow!$F$3</f>
        <v>109.95599999999999</v>
      </c>
      <c r="BD8" s="3">
        <f>MAX(Crossbow!E$4 - $C8/2, 0)*MAX(1 - $D8/200,0)*Crossbow!$F$4</f>
        <v>143.44259999999997</v>
      </c>
      <c r="BE8" s="3">
        <f>MAX(Crossbow!E$5 - $C8/2, 0)*MAX(1 - $D8/200,0)*Crossbow!$F$5</f>
        <v>180.76099999999997</v>
      </c>
      <c r="BF8" s="3">
        <f>MAX(Crossbow!E$6 - $C8/2, 0)*MAX(1 - $D8/200,0)*Crossbow!$F$6</f>
        <v>222.92746</v>
      </c>
      <c r="BG8" s="3">
        <f>MAX(Crossbow!E$7 - $C8/2, 0)*MAX(1 - $D8/200,0)*Crossbow!$F$7</f>
        <v>268.20267600000005</v>
      </c>
      <c r="BJ8">
        <f>MAX(doge!E$3 - $C8, 0)</f>
        <v>0</v>
      </c>
      <c r="BK8">
        <f>MAX(doge!$E$4 - $C8, 0)</f>
        <v>0</v>
      </c>
      <c r="BL8">
        <f>MAX(doge!$E$5 - $C8, 0)</f>
        <v>0</v>
      </c>
      <c r="BM8">
        <f>MAX(doge!$E$6 - $C8, 0)</f>
        <v>0</v>
      </c>
      <c r="BN8">
        <f>MAX(doge!$E$7 - $C8, 0)</f>
        <v>0</v>
      </c>
      <c r="BP8" s="3">
        <f>MAX(hors!$E$3 - $C8/2, 0)*MAX(1 - $D8/200,0)</f>
        <v>46.06</v>
      </c>
      <c r="BQ8" s="3">
        <f>MAX(hors!$E$4 - $C8/2, 0)*MAX(1 - $D8/200,0)</f>
        <v>60.76</v>
      </c>
      <c r="BR8" s="3">
        <f>MAX(hors!$E$5 - $C8/2, 0)*MAX(1 - $D8/200,0)</f>
        <v>85.26</v>
      </c>
      <c r="BS8" s="3">
        <f>MAX(hors!$E$6 - $C8/2, 0)*MAX(1 - $D8/200,0)</f>
        <v>109.75999999999999</v>
      </c>
      <c r="BU8" s="3">
        <f>MAX(irgl!$E$3 - $C8, 0)*MAX(1 - $D8/100,0)</f>
        <v>138.24</v>
      </c>
      <c r="BV8" s="3">
        <f>MAX(irgl!$E$4 - $C8, 0)*MAX(1 - $D8/100,0)</f>
        <v>162.23999999999998</v>
      </c>
      <c r="BW8" s="3">
        <f>MAX(irgl!$E$5 - $C8, 0)*MAX(1 - $D8/100,0)</f>
        <v>195.84</v>
      </c>
      <c r="BX8" s="3">
        <f>MAX(irgl!$E$6 - $C8, 0)*MAX(1 - $D8/100,0)</f>
        <v>234.23999999999998</v>
      </c>
      <c r="BZ8" s="3">
        <f>MAX(sngl!$E$3, 0)*MAX(1 - $D8/100,0)</f>
        <v>115.19999999999999</v>
      </c>
      <c r="CA8" s="3">
        <f>MAX(sngl!$E$4, 0)*MAX(1 - $D8/100,0)</f>
        <v>134.4</v>
      </c>
      <c r="CB8" s="3">
        <f>MAX(sngl!$E$5, 0)*MAX(1 - $D8/100,0)</f>
        <v>163.19999999999999</v>
      </c>
      <c r="CC8" s="3">
        <f>MAX(sngl!$E$6, 0)*MAX(1 - $D8/100,0)</f>
        <v>192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0.1</v>
      </c>
    </row>
    <row r="12" spans="1:81" x14ac:dyDescent="0.3">
      <c r="B12" t="s">
        <v>5</v>
      </c>
      <c r="C12" s="2">
        <v>0.3</v>
      </c>
    </row>
    <row r="13" spans="1:81" x14ac:dyDescent="0.3">
      <c r="B13" t="s">
        <v>56</v>
      </c>
      <c r="C13">
        <v>2.4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BBCF-71DF-4FDD-9222-F949A0B376F0}">
  <dimension ref="A1:CC13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180</v>
      </c>
      <c r="C3">
        <v>0</v>
      </c>
      <c r="D3">
        <v>42</v>
      </c>
      <c r="E3">
        <v>75</v>
      </c>
      <c r="F3" s="3">
        <f t="shared" ref="F3:F8" si="0">($B3 + 3 * $C3) / 10 / (1 - $D3 * 0.006) *POWER($E3, 0.75) * $C$13 / 13</f>
        <v>113.22302248672719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79</v>
      </c>
      <c r="X3" s="3">
        <f>MAX(Axe!E$3 - $C3/2, 0)*MAX(1 - $D3/200,0)*Axe!$F$3</f>
        <v>101.12</v>
      </c>
      <c r="Y3" s="3">
        <f>MAX(Axe!E$4 - $C3/2, 0)*MAX(1 - $D3/200,0)*Axe!$F$4</f>
        <v>126.24200000000002</v>
      </c>
      <c r="Z3" s="3">
        <f>MAX(Axe!E$5 - $C3/2, 0)*MAX(1 - $D3/200,0)*Axe!$F$5</f>
        <v>155.31400000000002</v>
      </c>
      <c r="AA3" s="3">
        <f>MAX(Axe!E$6 - $C3/2, 0)*MAX(1 - $D3/200,0)*Axe!$F$6</f>
        <v>186.59800000000001</v>
      </c>
      <c r="AB3" s="3">
        <f>MAX(Axe!E$7 - $C3/2, 0)*MAX(1 - $D3/200,0)*Axe!$F$7</f>
        <v>221.20000000000002</v>
      </c>
      <c r="AD3" s="3">
        <f>MAX(Scythe!D$2, 0)*MAX(1 - $D3/100,0)*Scythe!$F$2</f>
        <v>53.360000000000007</v>
      </c>
      <c r="AE3" s="3">
        <f>MAX(Scythe!D$3, 0)*MAX(1 - $D3/100,0)*Scythe!$F$3</f>
        <v>70.760000000000005</v>
      </c>
      <c r="AF3" s="3">
        <f>MAX(Scythe!D$4, 0)*MAX(1 - $D3/100,0)*Scythe!$F$4</f>
        <v>90.480000000000018</v>
      </c>
      <c r="AG3" s="3">
        <f>MAX(Scythe!D$5, 0)*MAX(1 - $D3/100,0)*Scythe!$F$5</f>
        <v>113.68</v>
      </c>
      <c r="AH3" s="3">
        <f>MAX(Scythe!D$6, 0)*MAX(1 - $D3/100,0)*Scythe!$F$6</f>
        <v>139.20000000000002</v>
      </c>
      <c r="AI3" s="3">
        <f>MAX(Scythe!D$7, 0)*MAX(1 - $D3/100,0)*Scythe!$F$7</f>
        <v>167.04000000000002</v>
      </c>
      <c r="AJ3" s="3">
        <f>MAX(Scythe!D$8, 0)*MAX(1 - $D3/100,0)*Scythe!$F$8</f>
        <v>44.080000000000005</v>
      </c>
      <c r="AK3" s="3">
        <f>MAX(Scythe!D$9, 0)*MAX(1 - $D3/100,0)*Scythe!$F$9</f>
        <v>51.040000000000006</v>
      </c>
      <c r="AL3" s="3">
        <f>MAX(Scythe!D$10, 0)*MAX(1 - $D3/100,0)*Scythe!$F$10</f>
        <v>58.000000000000007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62.297978852608473</v>
      </c>
      <c r="AV3" s="3">
        <f>MAX(Bow!E$3 - $C3, 0)*MAX(1 - $D3/100,0)*Bow!$F$3</f>
        <v>82.322329198089747</v>
      </c>
      <c r="AW3" s="3">
        <f>MAX(Bow!E$4 - $C3, 0)*MAX(1 - $D3/100,0)*Bow!$F$4</f>
        <v>100.12175172740648</v>
      </c>
      <c r="AX3" s="3">
        <f>MAX(Bow!E$5 - $C3, 0)*MAX(1 - $D3/100,0)*Bow!$F$5</f>
        <v>124.59595770521695</v>
      </c>
      <c r="AY3" s="3">
        <f>MAX(Bow!E$6 - $C3, 0)*MAX(1 - $D3/100,0)*Bow!$F$6</f>
        <v>149.0701636830274</v>
      </c>
      <c r="AZ3" s="3">
        <f>MAX(Bow!E$7 - $C3, 0)*MAX(1 - $D3/100,0)*Bow!$F$7</f>
        <v>177.99422529316703</v>
      </c>
      <c r="BB3" s="3">
        <f>MAX(Crossbow!E$2 - $C3/2, 0)*MAX(1 - $D3/200,0)*Crossbow!$F$2</f>
        <v>83.9375</v>
      </c>
      <c r="BC3" s="3">
        <f>MAX(Crossbow!E$3 - $C3/2, 0)*MAX(1 - $D3/200,0)*Crossbow!$F$3</f>
        <v>107.44</v>
      </c>
      <c r="BD3" s="3">
        <f>MAX(Crossbow!E$4 - $C3/2, 0)*MAX(1 - $D3/200,0)*Crossbow!$F$4</f>
        <v>134.43429999999998</v>
      </c>
      <c r="BE3" s="3">
        <f>MAX(Crossbow!E$5 - $C3/2, 0)*MAX(1 - $D3/200,0)*Crossbow!$F$5</f>
        <v>164.51749999999998</v>
      </c>
      <c r="BF3" s="3">
        <f>MAX(Crossbow!E$6 - $C3/2, 0)*MAX(1 - $D3/200,0)*Crossbow!$F$6</f>
        <v>198.50883000000002</v>
      </c>
      <c r="BG3" s="3">
        <f>MAX(Crossbow!E$7 - $C3/2, 0)*MAX(1 - $D3/200,0)*Crossbow!$F$7</f>
        <v>235.00619800000001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59.25</v>
      </c>
      <c r="BQ3" s="3">
        <f>MAX(hors!$E$4 - $C3/2, 0)*MAX(1 - $D3/200,0)</f>
        <v>71.100000000000009</v>
      </c>
      <c r="BR3" s="3">
        <f>MAX(hors!$E$5 - $C3/2, 0)*MAX(1 - $D3/200,0)</f>
        <v>90.850000000000009</v>
      </c>
      <c r="BS3" s="3">
        <f>MAX(hors!$E$6 - $C3/2, 0)*MAX(1 - $D3/200,0)</f>
        <v>110.60000000000001</v>
      </c>
      <c r="BU3" s="3">
        <f>MAX(irgl!$E$3 - $C3, 0)*MAX(1 - $D3/100,0)</f>
        <v>116.00000000000001</v>
      </c>
      <c r="BV3" s="3">
        <f>MAX(irgl!$E$4 - $C3, 0)*MAX(1 - $D3/100,0)</f>
        <v>130.50000000000003</v>
      </c>
      <c r="BW3" s="3">
        <f>MAX(irgl!$E$5 - $C3, 0)*MAX(1 - $D3/100,0)</f>
        <v>150.80000000000001</v>
      </c>
      <c r="BX3" s="3">
        <f>MAX(irgl!$E$6 - $C3, 0)*MAX(1 - $D3/100,0)</f>
        <v>174.00000000000003</v>
      </c>
      <c r="BZ3" s="3">
        <f>MAX(sngl!$E$3, 0)*MAX(1 - $D3/100,0)</f>
        <v>69.600000000000009</v>
      </c>
      <c r="CA3" s="3">
        <f>MAX(sngl!$E$4, 0)*MAX(1 - $D3/100,0)</f>
        <v>81.200000000000017</v>
      </c>
      <c r="CB3" s="3">
        <f>MAX(sngl!$E$5, 0)*MAX(1 - $D3/100,0)</f>
        <v>98.600000000000009</v>
      </c>
      <c r="CC3" s="3">
        <f>MAX(sngl!$E$6, 0)*MAX(1 - $D3/100,0)</f>
        <v>116.00000000000001</v>
      </c>
    </row>
    <row r="4" spans="1:81" x14ac:dyDescent="0.3">
      <c r="A4" s="1">
        <v>2</v>
      </c>
      <c r="B4">
        <v>225</v>
      </c>
      <c r="C4">
        <v>0</v>
      </c>
      <c r="D4">
        <v>44</v>
      </c>
      <c r="E4">
        <v>85</v>
      </c>
      <c r="F4" s="3">
        <f t="shared" si="0"/>
        <v>157.99261504668203</v>
      </c>
      <c r="G4" s="3">
        <v>6.5</v>
      </c>
      <c r="H4" s="10">
        <f t="shared" ref="H4:H8" si="1">_xlfn.CEILING.MATH(LN(MAX($G4*4,1))^2.5+1)</f>
        <v>21</v>
      </c>
      <c r="I4" s="10">
        <f t="shared" ref="I4:I8" si="2">_xlfn.CEILING.MATH(LN(MAX($G4*3.5,1))^2.5+1)</f>
        <v>19</v>
      </c>
      <c r="J4" s="10">
        <f t="shared" ref="J4:J8" si="3">_xlfn.CEILING.MATH(LN(MAX($G4*3,1))^2.5+1)</f>
        <v>17</v>
      </c>
      <c r="K4" s="10">
        <f t="shared" ref="K4:K8" si="4">_xlfn.CEILING.MATH(LN(MAX($G4*2.5,1))^2.5+1)</f>
        <v>14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78</v>
      </c>
      <c r="X4" s="3">
        <f>MAX(Axe!E$3 - $C4/2, 0)*MAX(1 - $D4/200,0)*Axe!$F$3</f>
        <v>99.840000000000018</v>
      </c>
      <c r="Y4" s="3">
        <f>MAX(Axe!E$4 - $C4/2, 0)*MAX(1 - $D4/200,0)*Axe!$F$4</f>
        <v>124.64400000000001</v>
      </c>
      <c r="Z4" s="3">
        <f>MAX(Axe!E$5 - $C4/2, 0)*MAX(1 - $D4/200,0)*Axe!$F$5</f>
        <v>153.34800000000001</v>
      </c>
      <c r="AA4" s="3">
        <f>MAX(Axe!E$6 - $C4/2, 0)*MAX(1 - $D4/200,0)*Axe!$F$6</f>
        <v>184.23600000000002</v>
      </c>
      <c r="AB4" s="3">
        <f>MAX(Axe!E$7 - $C4/2, 0)*MAX(1 - $D4/200,0)*Axe!$F$7</f>
        <v>218.4</v>
      </c>
      <c r="AD4" s="3">
        <f>MAX(Scythe!D$2, 0)*MAX(1 - $D4/100,0)*Scythe!$F$2</f>
        <v>51.52</v>
      </c>
      <c r="AE4" s="3">
        <f>MAX(Scythe!D$3, 0)*MAX(1 - $D4/100,0)*Scythe!$F$3</f>
        <v>68.320000000000007</v>
      </c>
      <c r="AF4" s="3">
        <f>MAX(Scythe!D$4, 0)*MAX(1 - $D4/100,0)*Scythe!$F$4</f>
        <v>87.360000000000014</v>
      </c>
      <c r="AG4" s="3">
        <f>MAX(Scythe!D$5, 0)*MAX(1 - $D4/100,0)*Scythe!$F$5</f>
        <v>109.76</v>
      </c>
      <c r="AH4" s="3">
        <f>MAX(Scythe!D$6, 0)*MAX(1 - $D4/100,0)*Scythe!$F$6</f>
        <v>134.4</v>
      </c>
      <c r="AI4" s="3">
        <f>MAX(Scythe!D$7, 0)*MAX(1 - $D4/100,0)*Scythe!$F$7</f>
        <v>161.28000000000003</v>
      </c>
      <c r="AJ4" s="3">
        <f>MAX(Scythe!D$8, 0)*MAX(1 - $D4/100,0)*Scythe!$F$8</f>
        <v>42.56</v>
      </c>
      <c r="AK4" s="3">
        <f>MAX(Scythe!D$9, 0)*MAX(1 - $D4/100,0)*Scythe!$F$9</f>
        <v>49.28</v>
      </c>
      <c r="AL4" s="3">
        <f>MAX(Scythe!D$10, 0)*MAX(1 - $D4/100,0)*Scythe!$F$10</f>
        <v>56.000000000000007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60.149772685277135</v>
      </c>
      <c r="AV4" s="3">
        <f>MAX(Bow!E$3 - $C4, 0)*MAX(1 - $D4/100,0)*Bow!$F$3</f>
        <v>79.483628191259072</v>
      </c>
      <c r="AW4" s="3">
        <f>MAX(Bow!E$4 - $C4, 0)*MAX(1 - $D4/100,0)*Bow!$F$4</f>
        <v>96.669277529909692</v>
      </c>
      <c r="AX4" s="3">
        <f>MAX(Bow!E$5 - $C4, 0)*MAX(1 - $D4/100,0)*Bow!$F$5</f>
        <v>120.29954537055427</v>
      </c>
      <c r="AY4" s="3">
        <f>MAX(Bow!E$6 - $C4, 0)*MAX(1 - $D4/100,0)*Bow!$F$6</f>
        <v>143.92981321119885</v>
      </c>
      <c r="AZ4" s="3">
        <f>MAX(Bow!E$7 - $C4, 0)*MAX(1 - $D4/100,0)*Bow!$F$7</f>
        <v>171.85649338650612</v>
      </c>
      <c r="BB4" s="3">
        <f>MAX(Crossbow!E$2 - $C4/2, 0)*MAX(1 - $D4/200,0)*Crossbow!$F$2</f>
        <v>82.875</v>
      </c>
      <c r="BC4" s="3">
        <f>MAX(Crossbow!E$3 - $C4/2, 0)*MAX(1 - $D4/200,0)*Crossbow!$F$3</f>
        <v>106.08000000000001</v>
      </c>
      <c r="BD4" s="3">
        <f>MAX(Crossbow!E$4 - $C4/2, 0)*MAX(1 - $D4/200,0)*Crossbow!$F$4</f>
        <v>132.73259999999999</v>
      </c>
      <c r="BE4" s="3">
        <f>MAX(Crossbow!E$5 - $C4/2, 0)*MAX(1 - $D4/200,0)*Crossbow!$F$5</f>
        <v>162.435</v>
      </c>
      <c r="BF4" s="3">
        <f>MAX(Crossbow!E$6 - $C4/2, 0)*MAX(1 - $D4/200,0)*Crossbow!$F$6</f>
        <v>195.99606</v>
      </c>
      <c r="BG4" s="3">
        <f>MAX(Crossbow!E$7 - $C4/2, 0)*MAX(1 - $D4/200,0)*Crossbow!$F$7</f>
        <v>232.03143600000004</v>
      </c>
      <c r="BJ4">
        <f>MAX(doge!E$3 - $C4, 0)</f>
        <v>30</v>
      </c>
      <c r="BK4">
        <f>MAX(doge!$E$4 - $C4, 0)</f>
        <v>35</v>
      </c>
      <c r="BL4">
        <f>MAX(doge!$E$5 - $C4, 0)</f>
        <v>40</v>
      </c>
      <c r="BM4">
        <f>MAX(doge!$E$6 - $C4, 0)</f>
        <v>45</v>
      </c>
      <c r="BN4">
        <f>MAX(doge!$E$7 - $C4, 0)</f>
        <v>50</v>
      </c>
      <c r="BP4" s="3">
        <f>MAX(hors!$E$3 - $C4/2, 0)*MAX(1 - $D4/200,0)</f>
        <v>58.5</v>
      </c>
      <c r="BQ4" s="3">
        <f>MAX(hors!$E$4 - $C4/2, 0)*MAX(1 - $D4/200,0)</f>
        <v>70.2</v>
      </c>
      <c r="BR4" s="3">
        <f>MAX(hors!$E$5 - $C4/2, 0)*MAX(1 - $D4/200,0)</f>
        <v>89.7</v>
      </c>
      <c r="BS4" s="3">
        <f>MAX(hors!$E$6 - $C4/2, 0)*MAX(1 - $D4/200,0)</f>
        <v>109.2</v>
      </c>
      <c r="BU4" s="3">
        <f>MAX(irgl!$E$3 - $C4, 0)*MAX(1 - $D4/100,0)</f>
        <v>112.00000000000001</v>
      </c>
      <c r="BV4" s="3">
        <f>MAX(irgl!$E$4 - $C4, 0)*MAX(1 - $D4/100,0)</f>
        <v>126.00000000000001</v>
      </c>
      <c r="BW4" s="3">
        <f>MAX(irgl!$E$5 - $C4, 0)*MAX(1 - $D4/100,0)</f>
        <v>145.60000000000002</v>
      </c>
      <c r="BX4" s="3">
        <f>MAX(irgl!$E$6 - $C4, 0)*MAX(1 - $D4/100,0)</f>
        <v>168.00000000000003</v>
      </c>
      <c r="BZ4" s="3">
        <f>MAX(sngl!$E$3, 0)*MAX(1 - $D4/100,0)</f>
        <v>67.2</v>
      </c>
      <c r="CA4" s="3">
        <f>MAX(sngl!$E$4, 0)*MAX(1 - $D4/100,0)</f>
        <v>78.400000000000006</v>
      </c>
      <c r="CB4" s="3">
        <f>MAX(sngl!$E$5, 0)*MAX(1 - $D4/100,0)</f>
        <v>95.2</v>
      </c>
      <c r="CC4" s="3">
        <f>MAX(sngl!$E$6, 0)*MAX(1 - $D4/100,0)</f>
        <v>112.00000000000001</v>
      </c>
    </row>
    <row r="5" spans="1:81" x14ac:dyDescent="0.3">
      <c r="A5" s="1">
        <v>3</v>
      </c>
      <c r="B5">
        <v>300</v>
      </c>
      <c r="C5">
        <v>0</v>
      </c>
      <c r="D5">
        <v>46</v>
      </c>
      <c r="E5">
        <v>100</v>
      </c>
      <c r="F5" s="3">
        <f t="shared" si="0"/>
        <v>241.90819329804862</v>
      </c>
      <c r="G5" s="3">
        <v>8</v>
      </c>
      <c r="H5" s="10">
        <f t="shared" si="1"/>
        <v>24</v>
      </c>
      <c r="I5" s="10">
        <f t="shared" si="2"/>
        <v>22</v>
      </c>
      <c r="J5" s="10">
        <f t="shared" si="3"/>
        <v>20</v>
      </c>
      <c r="K5" s="10">
        <f t="shared" si="4"/>
        <v>17</v>
      </c>
      <c r="M5" s="3"/>
      <c r="N5" s="3">
        <f>MAX(Sword!E$2 - $C5, 0)*Sword!$F$2</f>
        <v>72</v>
      </c>
      <c r="O5" s="3">
        <f>MAX(Sword!E$3 - $C5, 0)*Sword!$F$3</f>
        <v>94.875</v>
      </c>
      <c r="P5" s="3">
        <f>MAX(Sword!E$4 - $C5, 0)*Sword!$F$4</f>
        <v>120.9375</v>
      </c>
      <c r="Q5" s="3">
        <f>MAX(Sword!E$5 - $C5, 0)*Sword!$F$5</f>
        <v>150.75</v>
      </c>
      <c r="R5" s="3">
        <f>MAX(Sword!E$6 - $C5, 0)*Sword!$F$6</f>
        <v>186</v>
      </c>
      <c r="S5" s="3">
        <f>MAX(Sword!E$7 - $C5, 0)*Sword!$F$7</f>
        <v>223.6875</v>
      </c>
      <c r="T5" s="3">
        <f>MAX(Sword!E$8 - $C5, 0)*Sword!$F$8</f>
        <v>264.375</v>
      </c>
      <c r="U5" s="3">
        <f>MAX(Sword!E$9 - $C5, 0)*Sword!$F$9</f>
        <v>85.5</v>
      </c>
      <c r="W5" s="3">
        <f>MAX(Axe!E$2 - $C5/2, 0)*MAX(1 - $D5/200,0)*Axe!$F$2</f>
        <v>77</v>
      </c>
      <c r="X5" s="3">
        <f>MAX(Axe!E$3 - $C5/2, 0)*MAX(1 - $D5/200,0)*Axe!$F$3</f>
        <v>98.56</v>
      </c>
      <c r="Y5" s="3">
        <f>MAX(Axe!E$4 - $C5/2, 0)*MAX(1 - $D5/200,0)*Axe!$F$4</f>
        <v>123.04600000000001</v>
      </c>
      <c r="Z5" s="3">
        <f>MAX(Axe!E$5 - $C5/2, 0)*MAX(1 - $D5/200,0)*Axe!$F$5</f>
        <v>151.38200000000001</v>
      </c>
      <c r="AA5" s="3">
        <f>MAX(Axe!E$6 - $C5/2, 0)*MAX(1 - $D5/200,0)*Axe!$F$6</f>
        <v>181.87400000000002</v>
      </c>
      <c r="AB5" s="3">
        <f>MAX(Axe!E$7 - $C5/2, 0)*MAX(1 - $D5/200,0)*Axe!$F$7</f>
        <v>215.60000000000002</v>
      </c>
      <c r="AD5" s="3">
        <f>MAX(Scythe!D$2, 0)*MAX(1 - $D5/100,0)*Scythe!$F$2</f>
        <v>49.680000000000007</v>
      </c>
      <c r="AE5" s="3">
        <f>MAX(Scythe!D$3, 0)*MAX(1 - $D5/100,0)*Scythe!$F$3</f>
        <v>65.88000000000001</v>
      </c>
      <c r="AF5" s="3">
        <f>MAX(Scythe!D$4, 0)*MAX(1 - $D5/100,0)*Scythe!$F$4</f>
        <v>84.240000000000009</v>
      </c>
      <c r="AG5" s="3">
        <f>MAX(Scythe!D$5, 0)*MAX(1 - $D5/100,0)*Scythe!$F$5</f>
        <v>105.84</v>
      </c>
      <c r="AH5" s="3">
        <f>MAX(Scythe!D$6, 0)*MAX(1 - $D5/100,0)*Scythe!$F$6</f>
        <v>129.60000000000002</v>
      </c>
      <c r="AI5" s="3">
        <f>MAX(Scythe!D$7, 0)*MAX(1 - $D5/100,0)*Scythe!$F$7</f>
        <v>155.52000000000001</v>
      </c>
      <c r="AJ5" s="3">
        <f>MAX(Scythe!D$8, 0)*MAX(1 - $D5/100,0)*Scythe!$F$8</f>
        <v>41.040000000000006</v>
      </c>
      <c r="AK5" s="3">
        <f>MAX(Scythe!D$9, 0)*MAX(1 - $D5/100,0)*Scythe!$F$9</f>
        <v>47.52</v>
      </c>
      <c r="AL5" s="3">
        <f>MAX(Scythe!D$10, 0)*MAX(1 - $D5/100,0)*Scythe!$F$10</f>
        <v>54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58.001566517945811</v>
      </c>
      <c r="AV5" s="3">
        <f>MAX(Bow!E$3 - $C5, 0)*MAX(1 - $D5/100,0)*Bow!$F$3</f>
        <v>76.644927184428397</v>
      </c>
      <c r="AW5" s="3">
        <f>MAX(Bow!E$4 - $C5, 0)*MAX(1 - $D5/100,0)*Bow!$F$4</f>
        <v>93.216803332412908</v>
      </c>
      <c r="AX5" s="3">
        <f>MAX(Bow!E$5 - $C5, 0)*MAX(1 - $D5/100,0)*Bow!$F$5</f>
        <v>116.00313303589162</v>
      </c>
      <c r="AY5" s="3">
        <f>MAX(Bow!E$6 - $C5, 0)*MAX(1 - $D5/100,0)*Bow!$F$6</f>
        <v>138.78946273937032</v>
      </c>
      <c r="AZ5" s="3">
        <f>MAX(Bow!E$7 - $C5, 0)*MAX(1 - $D5/100,0)*Bow!$F$7</f>
        <v>165.71876147984517</v>
      </c>
      <c r="BB5" s="3">
        <f>MAX(Crossbow!E$2 - $C5/2, 0)*MAX(1 - $D5/200,0)*Crossbow!$F$2</f>
        <v>81.8125</v>
      </c>
      <c r="BC5" s="3">
        <f>MAX(Crossbow!E$3 - $C5/2, 0)*MAX(1 - $D5/200,0)*Crossbow!$F$3</f>
        <v>104.72</v>
      </c>
      <c r="BD5" s="3">
        <f>MAX(Crossbow!E$4 - $C5/2, 0)*MAX(1 - $D5/200,0)*Crossbow!$F$4</f>
        <v>131.0309</v>
      </c>
      <c r="BE5" s="3">
        <f>MAX(Crossbow!E$5 - $C5/2, 0)*MAX(1 - $D5/200,0)*Crossbow!$F$5</f>
        <v>160.35249999999996</v>
      </c>
      <c r="BF5" s="3">
        <f>MAX(Crossbow!E$6 - $C5/2, 0)*MAX(1 - $D5/200,0)*Crossbow!$F$6</f>
        <v>193.48329000000001</v>
      </c>
      <c r="BG5" s="3">
        <f>MAX(Crossbow!E$7 - $C5/2, 0)*MAX(1 - $D5/200,0)*Crossbow!$F$7</f>
        <v>229.05667400000002</v>
      </c>
      <c r="BJ5">
        <f>MAX(doge!E$3 - $C5, 0)</f>
        <v>30</v>
      </c>
      <c r="BK5">
        <f>MAX(doge!$E$4 - $C5, 0)</f>
        <v>35</v>
      </c>
      <c r="BL5">
        <f>MAX(doge!$E$5 - $C5, 0)</f>
        <v>40</v>
      </c>
      <c r="BM5">
        <f>MAX(doge!$E$6 - $C5, 0)</f>
        <v>45</v>
      </c>
      <c r="BN5">
        <f>MAX(doge!$E$7 - $C5, 0)</f>
        <v>50</v>
      </c>
      <c r="BP5" s="3">
        <f>MAX(hors!$E$3 - $C5/2, 0)*MAX(1 - $D5/200,0)</f>
        <v>57.75</v>
      </c>
      <c r="BQ5" s="3">
        <f>MAX(hors!$E$4 - $C5/2, 0)*MAX(1 - $D5/200,0)</f>
        <v>69.3</v>
      </c>
      <c r="BR5" s="3">
        <f>MAX(hors!$E$5 - $C5/2, 0)*MAX(1 - $D5/200,0)</f>
        <v>88.55</v>
      </c>
      <c r="BS5" s="3">
        <f>MAX(hors!$E$6 - $C5/2, 0)*MAX(1 - $D5/200,0)</f>
        <v>107.8</v>
      </c>
      <c r="BU5" s="3">
        <f>MAX(irgl!$E$3 - $C5, 0)*MAX(1 - $D5/100,0)</f>
        <v>108</v>
      </c>
      <c r="BV5" s="3">
        <f>MAX(irgl!$E$4 - $C5, 0)*MAX(1 - $D5/100,0)</f>
        <v>121.50000000000001</v>
      </c>
      <c r="BW5" s="3">
        <f>MAX(irgl!$E$5 - $C5, 0)*MAX(1 - $D5/100,0)</f>
        <v>140.4</v>
      </c>
      <c r="BX5" s="3">
        <f>MAX(irgl!$E$6 - $C5, 0)*MAX(1 - $D5/100,0)</f>
        <v>162</v>
      </c>
      <c r="BZ5" s="3">
        <f>MAX(sngl!$E$3, 0)*MAX(1 - $D5/100,0)</f>
        <v>64.800000000000011</v>
      </c>
      <c r="CA5" s="3">
        <f>MAX(sngl!$E$4, 0)*MAX(1 - $D5/100,0)</f>
        <v>75.600000000000009</v>
      </c>
      <c r="CB5" s="3">
        <f>MAX(sngl!$E$5, 0)*MAX(1 - $D5/100,0)</f>
        <v>91.800000000000011</v>
      </c>
      <c r="CC5" s="3">
        <f>MAX(sngl!$E$6, 0)*MAX(1 - $D5/100,0)</f>
        <v>108</v>
      </c>
    </row>
    <row r="6" spans="1:81" x14ac:dyDescent="0.3">
      <c r="A6" s="1">
        <v>4</v>
      </c>
      <c r="B6">
        <v>360</v>
      </c>
      <c r="C6">
        <v>3</v>
      </c>
      <c r="D6">
        <v>46</v>
      </c>
      <c r="E6">
        <v>115</v>
      </c>
      <c r="F6" s="3">
        <f t="shared" si="0"/>
        <v>330.42969509631598</v>
      </c>
      <c r="G6" s="3">
        <v>10</v>
      </c>
      <c r="H6" s="10">
        <f t="shared" si="1"/>
        <v>28</v>
      </c>
      <c r="I6" s="10">
        <f t="shared" si="2"/>
        <v>25</v>
      </c>
      <c r="J6" s="10">
        <f t="shared" si="3"/>
        <v>23</v>
      </c>
      <c r="K6" s="10">
        <f t="shared" si="4"/>
        <v>20</v>
      </c>
      <c r="M6" s="3"/>
      <c r="N6" s="3">
        <f>MAX(Sword!E$2 - $C6, 0)*Sword!$F$2</f>
        <v>67.5</v>
      </c>
      <c r="O6" s="3">
        <f>MAX(Sword!E$3 - $C6, 0)*Sword!$F$3</f>
        <v>90.375</v>
      </c>
      <c r="P6" s="3">
        <f>MAX(Sword!E$4 - $C6, 0)*Sword!$F$4</f>
        <v>116.4375</v>
      </c>
      <c r="Q6" s="3">
        <f>MAX(Sword!E$5 - $C6, 0)*Sword!$F$5</f>
        <v>146.25</v>
      </c>
      <c r="R6" s="3">
        <f>MAX(Sword!E$6 - $C6, 0)*Sword!$F$6</f>
        <v>181.5</v>
      </c>
      <c r="S6" s="3">
        <f>MAX(Sword!E$7 - $C6, 0)*Sword!$F$7</f>
        <v>219.1875</v>
      </c>
      <c r="T6" s="3">
        <f>MAX(Sword!E$8 - $C6, 0)*Sword!$F$8</f>
        <v>259.875</v>
      </c>
      <c r="U6" s="3">
        <f>MAX(Sword!E$9 - $C6, 0)*Sword!$F$9</f>
        <v>81</v>
      </c>
      <c r="W6" s="3">
        <f>MAX(Axe!E$2 - $C6/2, 0)*MAX(1 - $D6/200,0)*Axe!$F$2</f>
        <v>76.076000000000008</v>
      </c>
      <c r="X6" s="3">
        <f>MAX(Axe!E$3 - $C6/2, 0)*MAX(1 - $D6/200,0)*Axe!$F$3</f>
        <v>97.63600000000001</v>
      </c>
      <c r="Y6" s="3">
        <f>MAX(Axe!E$4 - $C6/2, 0)*MAX(1 - $D6/200,0)*Axe!$F$4</f>
        <v>122.12200000000001</v>
      </c>
      <c r="Z6" s="3">
        <f>MAX(Axe!E$5 - $C6/2, 0)*MAX(1 - $D6/200,0)*Axe!$F$5</f>
        <v>150.458</v>
      </c>
      <c r="AA6" s="3">
        <f>MAX(Axe!E$6 - $C6/2, 0)*MAX(1 - $D6/200,0)*Axe!$F$6</f>
        <v>180.95000000000002</v>
      </c>
      <c r="AB6" s="3">
        <f>MAX(Axe!E$7 - $C6/2, 0)*MAX(1 - $D6/200,0)*Axe!$F$7</f>
        <v>214.67600000000004</v>
      </c>
      <c r="AD6" s="3">
        <f>MAX(Scythe!D$2, 0)*MAX(1 - $D6/100,0)*Scythe!$F$2</f>
        <v>49.680000000000007</v>
      </c>
      <c r="AE6" s="3">
        <f>MAX(Scythe!D$3, 0)*MAX(1 - $D6/100,0)*Scythe!$F$3</f>
        <v>65.88000000000001</v>
      </c>
      <c r="AF6" s="3">
        <f>MAX(Scythe!D$4, 0)*MAX(1 - $D6/100,0)*Scythe!$F$4</f>
        <v>84.240000000000009</v>
      </c>
      <c r="AG6" s="3">
        <f>MAX(Scythe!D$5, 0)*MAX(1 - $D6/100,0)*Scythe!$F$5</f>
        <v>105.84</v>
      </c>
      <c r="AH6" s="3">
        <f>MAX(Scythe!D$6, 0)*MAX(1 - $D6/100,0)*Scythe!$F$6</f>
        <v>129.60000000000002</v>
      </c>
      <c r="AI6" s="3">
        <f>MAX(Scythe!D$7, 0)*MAX(1 - $D6/100,0)*Scythe!$F$7</f>
        <v>155.52000000000001</v>
      </c>
      <c r="AJ6" s="3">
        <f>MAX(Scythe!D$8, 0)*MAX(1 - $D6/100,0)*Scythe!$F$8</f>
        <v>41.040000000000006</v>
      </c>
      <c r="AK6" s="3">
        <f>MAX(Scythe!D$9, 0)*MAX(1 - $D6/100,0)*Scythe!$F$9</f>
        <v>47.52</v>
      </c>
      <c r="AL6" s="3">
        <f>MAX(Scythe!D$10, 0)*MAX(1 - $D6/100,0)*Scythe!$F$10</f>
        <v>54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56.948566517945814</v>
      </c>
      <c r="AV6" s="3">
        <f>MAX(Bow!E$3 - $C6, 0)*MAX(1 - $D6/100,0)*Bow!$F$3</f>
        <v>75.591927184428386</v>
      </c>
      <c r="AW6" s="3">
        <f>MAX(Bow!E$4 - $C6, 0)*MAX(1 - $D6/100,0)*Bow!$F$4</f>
        <v>92.163803332412911</v>
      </c>
      <c r="AX6" s="3">
        <f>MAX(Bow!E$5 - $C6, 0)*MAX(1 - $D6/100,0)*Bow!$F$5</f>
        <v>114.95013303589162</v>
      </c>
      <c r="AY6" s="3">
        <f>MAX(Bow!E$6 - $C6, 0)*MAX(1 - $D6/100,0)*Bow!$F$6</f>
        <v>137.73646273937032</v>
      </c>
      <c r="AZ6" s="3">
        <f>MAX(Bow!E$7 - $C6, 0)*MAX(1 - $D6/100,0)*Bow!$F$7</f>
        <v>164.66576147984517</v>
      </c>
      <c r="BB6" s="3">
        <f>MAX(Crossbow!E$2 - $C6/2, 0)*MAX(1 - $D6/200,0)*Crossbow!$F$2</f>
        <v>80.830749999999995</v>
      </c>
      <c r="BC6" s="3">
        <f>MAX(Crossbow!E$3 - $C6/2, 0)*MAX(1 - $D6/200,0)*Crossbow!$F$3</f>
        <v>103.73824999999999</v>
      </c>
      <c r="BD6" s="3">
        <f>MAX(Crossbow!E$4 - $C6/2, 0)*MAX(1 - $D6/200,0)*Crossbow!$F$4</f>
        <v>130.04915</v>
      </c>
      <c r="BE6" s="3">
        <f>MAX(Crossbow!E$5 - $C6/2, 0)*MAX(1 - $D6/200,0)*Crossbow!$F$5</f>
        <v>159.37074999999999</v>
      </c>
      <c r="BF6" s="3">
        <f>MAX(Crossbow!E$6 - $C6/2, 0)*MAX(1 - $D6/200,0)*Crossbow!$F$6</f>
        <v>192.50154000000001</v>
      </c>
      <c r="BG6" s="3">
        <f>MAX(Crossbow!E$7 - $C6/2, 0)*MAX(1 - $D6/200,0)*Crossbow!$F$7</f>
        <v>228.07492400000004</v>
      </c>
      <c r="BJ6">
        <f>MAX(doge!E$3 - $C6, 0)</f>
        <v>27</v>
      </c>
      <c r="BK6">
        <f>MAX(doge!$E$4 - $C6, 0)</f>
        <v>32</v>
      </c>
      <c r="BL6">
        <f>MAX(doge!$E$5 - $C6, 0)</f>
        <v>37</v>
      </c>
      <c r="BM6">
        <f>MAX(doge!$E$6 - $C6, 0)</f>
        <v>42</v>
      </c>
      <c r="BN6">
        <f>MAX(doge!$E$7 - $C6, 0)</f>
        <v>47</v>
      </c>
      <c r="BP6" s="3">
        <f>MAX(hors!$E$3 - $C6/2, 0)*MAX(1 - $D6/200,0)</f>
        <v>56.594999999999999</v>
      </c>
      <c r="BQ6" s="3">
        <f>MAX(hors!$E$4 - $C6/2, 0)*MAX(1 - $D6/200,0)</f>
        <v>68.144999999999996</v>
      </c>
      <c r="BR6" s="3">
        <f>MAX(hors!$E$5 - $C6/2, 0)*MAX(1 - $D6/200,0)</f>
        <v>87.394999999999996</v>
      </c>
      <c r="BS6" s="3">
        <f>MAX(hors!$E$6 - $C6/2, 0)*MAX(1 - $D6/200,0)</f>
        <v>106.645</v>
      </c>
      <c r="BU6" s="3">
        <f>MAX(irgl!$E$3 - $C6, 0)*MAX(1 - $D6/100,0)</f>
        <v>106.38000000000001</v>
      </c>
      <c r="BV6" s="3">
        <f>MAX(irgl!$E$4 - $C6, 0)*MAX(1 - $D6/100,0)</f>
        <v>119.88000000000001</v>
      </c>
      <c r="BW6" s="3">
        <f>MAX(irgl!$E$5 - $C6, 0)*MAX(1 - $D6/100,0)</f>
        <v>138.78</v>
      </c>
      <c r="BX6" s="3">
        <f>MAX(irgl!$E$6 - $C6, 0)*MAX(1 - $D6/100,0)</f>
        <v>160.38000000000002</v>
      </c>
      <c r="BZ6" s="3">
        <f>MAX(sngl!$E$3, 0)*MAX(1 - $D6/100,0)</f>
        <v>64.800000000000011</v>
      </c>
      <c r="CA6" s="3">
        <f>MAX(sngl!$E$4, 0)*MAX(1 - $D6/100,0)</f>
        <v>75.600000000000009</v>
      </c>
      <c r="CB6" s="3">
        <f>MAX(sngl!$E$5, 0)*MAX(1 - $D6/100,0)</f>
        <v>91.800000000000011</v>
      </c>
      <c r="CC6" s="3">
        <f>MAX(sngl!$E$6, 0)*MAX(1 - $D6/100,0)</f>
        <v>108</v>
      </c>
    </row>
    <row r="7" spans="1:81" x14ac:dyDescent="0.3">
      <c r="A7" s="1">
        <v>5</v>
      </c>
      <c r="B7">
        <v>400</v>
      </c>
      <c r="C7">
        <v>3</v>
      </c>
      <c r="D7">
        <v>48</v>
      </c>
      <c r="E7">
        <v>125</v>
      </c>
      <c r="F7" s="3">
        <f t="shared" si="0"/>
        <v>396.4548302848828</v>
      </c>
      <c r="G7" s="3">
        <v>12</v>
      </c>
      <c r="H7" s="10">
        <f t="shared" si="1"/>
        <v>31</v>
      </c>
      <c r="I7" s="10">
        <f t="shared" si="2"/>
        <v>29</v>
      </c>
      <c r="J7" s="10">
        <f t="shared" si="3"/>
        <v>26</v>
      </c>
      <c r="K7" s="10">
        <f t="shared" si="4"/>
        <v>23</v>
      </c>
      <c r="M7" s="3"/>
      <c r="N7" s="3">
        <f>MAX(Sword!E$2 - $C7, 0)*Sword!$F$2</f>
        <v>67.5</v>
      </c>
      <c r="O7" s="3">
        <f>MAX(Sword!E$3 - $C7, 0)*Sword!$F$3</f>
        <v>90.375</v>
      </c>
      <c r="P7" s="3">
        <f>MAX(Sword!E$4 - $C7, 0)*Sword!$F$4</f>
        <v>116.4375</v>
      </c>
      <c r="Q7" s="3">
        <f>MAX(Sword!E$5 - $C7, 0)*Sword!$F$5</f>
        <v>146.25</v>
      </c>
      <c r="R7" s="3">
        <f>MAX(Sword!E$6 - $C7, 0)*Sword!$F$6</f>
        <v>181.5</v>
      </c>
      <c r="S7" s="3">
        <f>MAX(Sword!E$7 - $C7, 0)*Sword!$F$7</f>
        <v>219.1875</v>
      </c>
      <c r="T7" s="3">
        <f>MAX(Sword!E$8 - $C7, 0)*Sword!$F$8</f>
        <v>259.875</v>
      </c>
      <c r="U7" s="3">
        <f>MAX(Sword!E$9 - $C7, 0)*Sword!$F$9</f>
        <v>81</v>
      </c>
      <c r="W7" s="3">
        <f>MAX(Axe!E$2 - $C7/2, 0)*MAX(1 - $D7/200,0)*Axe!$F$2</f>
        <v>75.088000000000008</v>
      </c>
      <c r="X7" s="3">
        <f>MAX(Axe!E$3 - $C7/2, 0)*MAX(1 - $D7/200,0)*Axe!$F$3</f>
        <v>96.368000000000009</v>
      </c>
      <c r="Y7" s="3">
        <f>MAX(Axe!E$4 - $C7/2, 0)*MAX(1 - $D7/200,0)*Axe!$F$4</f>
        <v>120.53600000000002</v>
      </c>
      <c r="Z7" s="3">
        <f>MAX(Axe!E$5 - $C7/2, 0)*MAX(1 - $D7/200,0)*Axe!$F$5</f>
        <v>148.50399999999999</v>
      </c>
      <c r="AA7" s="3">
        <f>MAX(Axe!E$6 - $C7/2, 0)*MAX(1 - $D7/200,0)*Axe!$F$6</f>
        <v>178.60000000000002</v>
      </c>
      <c r="AB7" s="3">
        <f>MAX(Axe!E$7 - $C7/2, 0)*MAX(1 - $D7/200,0)*Axe!$F$7</f>
        <v>211.88800000000003</v>
      </c>
      <c r="AD7" s="3">
        <f>MAX(Scythe!D$2, 0)*MAX(1 - $D7/100,0)*Scythe!$F$2</f>
        <v>47.84</v>
      </c>
      <c r="AE7" s="3">
        <f>MAX(Scythe!D$3, 0)*MAX(1 - $D7/100,0)*Scythe!$F$3</f>
        <v>63.440000000000005</v>
      </c>
      <c r="AF7" s="3">
        <f>MAX(Scythe!D$4, 0)*MAX(1 - $D7/100,0)*Scythe!$F$4</f>
        <v>81.12</v>
      </c>
      <c r="AG7" s="3">
        <f>MAX(Scythe!D$5, 0)*MAX(1 - $D7/100,0)*Scythe!$F$5</f>
        <v>101.92</v>
      </c>
      <c r="AH7" s="3">
        <f>MAX(Scythe!D$6, 0)*MAX(1 - $D7/100,0)*Scythe!$F$6</f>
        <v>124.80000000000001</v>
      </c>
      <c r="AI7" s="3">
        <f>MAX(Scythe!D$7, 0)*MAX(1 - $D7/100,0)*Scythe!$F$7</f>
        <v>149.76</v>
      </c>
      <c r="AJ7" s="3">
        <f>MAX(Scythe!D$8, 0)*MAX(1 - $D7/100,0)*Scythe!$F$8</f>
        <v>39.520000000000003</v>
      </c>
      <c r="AK7" s="3">
        <f>MAX(Scythe!D$9, 0)*MAX(1 - $D7/100,0)*Scythe!$F$9</f>
        <v>45.760000000000005</v>
      </c>
      <c r="AL7" s="3">
        <f>MAX(Scythe!D$10, 0)*MAX(1 - $D7/100,0)*Scythe!$F$10</f>
        <v>52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54.839360350614491</v>
      </c>
      <c r="AV7" s="3">
        <f>MAX(Bow!E$3 - $C7, 0)*MAX(1 - $D7/100,0)*Bow!$F$3</f>
        <v>72.792226177597698</v>
      </c>
      <c r="AW7" s="3">
        <f>MAX(Bow!E$4 - $C7, 0)*MAX(1 - $D7/100,0)*Bow!$F$4</f>
        <v>88.750329134916143</v>
      </c>
      <c r="AX7" s="3">
        <f>MAX(Bow!E$5 - $C7, 0)*MAX(1 - $D7/100,0)*Bow!$F$5</f>
        <v>110.69272070122898</v>
      </c>
      <c r="AY7" s="3">
        <f>MAX(Bow!E$6 - $C7, 0)*MAX(1 - $D7/100,0)*Bow!$F$6</f>
        <v>132.63511226754179</v>
      </c>
      <c r="AZ7" s="3">
        <f>MAX(Bow!E$7 - $C7, 0)*MAX(1 - $D7/100,0)*Bow!$F$7</f>
        <v>158.56702957318421</v>
      </c>
      <c r="BB7" s="3">
        <f>MAX(Crossbow!E$2 - $C7/2, 0)*MAX(1 - $D7/200,0)*Crossbow!$F$2</f>
        <v>79.780999999999992</v>
      </c>
      <c r="BC7" s="3">
        <f>MAX(Crossbow!E$3 - $C7/2, 0)*MAX(1 - $D7/200,0)*Crossbow!$F$3</f>
        <v>102.39100000000001</v>
      </c>
      <c r="BD7" s="3">
        <f>MAX(Crossbow!E$4 - $C7/2, 0)*MAX(1 - $D7/200,0)*Crossbow!$F$4</f>
        <v>128.36019999999999</v>
      </c>
      <c r="BE7" s="3">
        <f>MAX(Crossbow!E$5 - $C7/2, 0)*MAX(1 - $D7/200,0)*Crossbow!$F$5</f>
        <v>157.30099999999999</v>
      </c>
      <c r="BF7" s="3">
        <f>MAX(Crossbow!E$6 - $C7/2, 0)*MAX(1 - $D7/200,0)*Crossbow!$F$6</f>
        <v>190.00152</v>
      </c>
      <c r="BG7" s="3">
        <f>MAX(Crossbow!E$7 - $C7/2, 0)*MAX(1 - $D7/200,0)*Crossbow!$F$7</f>
        <v>225.11291200000002</v>
      </c>
      <c r="BJ7">
        <f>MAX(doge!E$3 - $C7, 0)</f>
        <v>27</v>
      </c>
      <c r="BK7">
        <f>MAX(doge!$E$4 - $C7, 0)</f>
        <v>32</v>
      </c>
      <c r="BL7">
        <f>MAX(doge!$E$5 - $C7, 0)</f>
        <v>37</v>
      </c>
      <c r="BM7">
        <f>MAX(doge!$E$6 - $C7, 0)</f>
        <v>42</v>
      </c>
      <c r="BN7">
        <f>MAX(doge!$E$7 - $C7, 0)</f>
        <v>47</v>
      </c>
      <c r="BP7" s="3">
        <f>MAX(hors!$E$3 - $C7/2, 0)*MAX(1 - $D7/200,0)</f>
        <v>55.86</v>
      </c>
      <c r="BQ7" s="3">
        <f>MAX(hors!$E$4 - $C7/2, 0)*MAX(1 - $D7/200,0)</f>
        <v>67.260000000000005</v>
      </c>
      <c r="BR7" s="3">
        <f>MAX(hors!$E$5 - $C7/2, 0)*MAX(1 - $D7/200,0)</f>
        <v>86.26</v>
      </c>
      <c r="BS7" s="3">
        <f>MAX(hors!$E$6 - $C7/2, 0)*MAX(1 - $D7/200,0)</f>
        <v>105.26</v>
      </c>
      <c r="BU7" s="3">
        <f>MAX(irgl!$E$3 - $C7, 0)*MAX(1 - $D7/100,0)</f>
        <v>102.44</v>
      </c>
      <c r="BV7" s="3">
        <f>MAX(irgl!$E$4 - $C7, 0)*MAX(1 - $D7/100,0)</f>
        <v>115.44</v>
      </c>
      <c r="BW7" s="3">
        <f>MAX(irgl!$E$5 - $C7, 0)*MAX(1 - $D7/100,0)</f>
        <v>133.64000000000001</v>
      </c>
      <c r="BX7" s="3">
        <f>MAX(irgl!$E$6 - $C7, 0)*MAX(1 - $D7/100,0)</f>
        <v>154.44</v>
      </c>
      <c r="BZ7" s="3">
        <f>MAX(sngl!$E$3, 0)*MAX(1 - $D7/100,0)</f>
        <v>62.400000000000006</v>
      </c>
      <c r="CA7" s="3">
        <f>MAX(sngl!$E$4, 0)*MAX(1 - $D7/100,0)</f>
        <v>72.8</v>
      </c>
      <c r="CB7" s="3">
        <f>MAX(sngl!$E$5, 0)*MAX(1 - $D7/100,0)</f>
        <v>88.4</v>
      </c>
      <c r="CC7" s="3">
        <f>MAX(sngl!$E$6, 0)*MAX(1 - $D7/100,0)</f>
        <v>104</v>
      </c>
    </row>
    <row r="8" spans="1:81" x14ac:dyDescent="0.3">
      <c r="A8" s="1">
        <v>6</v>
      </c>
      <c r="B8">
        <v>440</v>
      </c>
      <c r="C8">
        <v>3</v>
      </c>
      <c r="D8">
        <v>50</v>
      </c>
      <c r="E8">
        <v>135</v>
      </c>
      <c r="F8" s="3">
        <f t="shared" si="0"/>
        <v>468.99316857785988</v>
      </c>
      <c r="G8" s="3">
        <v>14.5</v>
      </c>
      <c r="H8" s="10">
        <f t="shared" si="1"/>
        <v>35</v>
      </c>
      <c r="I8" s="10">
        <f t="shared" si="2"/>
        <v>32</v>
      </c>
      <c r="J8" s="10">
        <f t="shared" si="3"/>
        <v>29</v>
      </c>
      <c r="K8" s="10">
        <f t="shared" si="4"/>
        <v>26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74.100000000000009</v>
      </c>
      <c r="X8" s="3">
        <f>MAX(Axe!E$3 - $C8/2, 0)*MAX(1 - $D8/200,0)*Axe!$F$3</f>
        <v>95.100000000000009</v>
      </c>
      <c r="Y8" s="3">
        <f>MAX(Axe!E$4 - $C8/2, 0)*MAX(1 - $D8/200,0)*Axe!$F$4</f>
        <v>118.95</v>
      </c>
      <c r="Z8" s="3">
        <f>MAX(Axe!E$5 - $C8/2, 0)*MAX(1 - $D8/200,0)*Axe!$F$5</f>
        <v>146.55000000000001</v>
      </c>
      <c r="AA8" s="3">
        <f>MAX(Axe!E$6 - $C8/2, 0)*MAX(1 - $D8/200,0)*Axe!$F$6</f>
        <v>176.25</v>
      </c>
      <c r="AB8" s="3">
        <f>MAX(Axe!E$7 - $C8/2, 0)*MAX(1 - $D8/200,0)*Axe!$F$7</f>
        <v>209.10000000000002</v>
      </c>
      <c r="AD8" s="3">
        <f>MAX(Scythe!D$2, 0)*MAX(1 - $D8/100,0)*Scythe!$F$2</f>
        <v>46</v>
      </c>
      <c r="AE8" s="3">
        <f>MAX(Scythe!D$3, 0)*MAX(1 - $D8/100,0)*Scythe!$F$3</f>
        <v>61</v>
      </c>
      <c r="AF8" s="3">
        <f>MAX(Scythe!D$4, 0)*MAX(1 - $D8/100,0)*Scythe!$F$4</f>
        <v>78</v>
      </c>
      <c r="AG8" s="3">
        <f>MAX(Scythe!D$5, 0)*MAX(1 - $D8/100,0)*Scythe!$F$5</f>
        <v>98</v>
      </c>
      <c r="AH8" s="3">
        <f>MAX(Scythe!D$6, 0)*MAX(1 - $D8/100,0)*Scythe!$F$6</f>
        <v>120</v>
      </c>
      <c r="AI8" s="3">
        <f>MAX(Scythe!D$7, 0)*MAX(1 - $D8/100,0)*Scythe!$F$7</f>
        <v>144</v>
      </c>
      <c r="AJ8" s="3">
        <f>MAX(Scythe!D$8, 0)*MAX(1 - $D8/100,0)*Scythe!$F$8</f>
        <v>38</v>
      </c>
      <c r="AK8" s="3">
        <f>MAX(Scythe!D$9, 0)*MAX(1 - $D8/100,0)*Scythe!$F$9</f>
        <v>44</v>
      </c>
      <c r="AL8" s="3">
        <f>MAX(Scythe!D$10, 0)*MAX(1 - $D8/100,0)*Scythe!$F$10</f>
        <v>50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52.730154183283155</v>
      </c>
      <c r="AV8" s="3">
        <f>MAX(Bow!E$3 - $C8, 0)*MAX(1 - $D8/100,0)*Bow!$F$3</f>
        <v>69.992525170767024</v>
      </c>
      <c r="AW8" s="3">
        <f>MAX(Bow!E$4 - $C8, 0)*MAX(1 - $D8/100,0)*Bow!$F$4</f>
        <v>85.336854937419361</v>
      </c>
      <c r="AX8" s="3">
        <f>MAX(Bow!E$5 - $C8, 0)*MAX(1 - $D8/100,0)*Bow!$F$5</f>
        <v>106.43530836656632</v>
      </c>
      <c r="AY8" s="3">
        <f>MAX(Bow!E$6 - $C8, 0)*MAX(1 - $D8/100,0)*Bow!$F$6</f>
        <v>127.53376179571325</v>
      </c>
      <c r="AZ8" s="3">
        <f>MAX(Bow!E$7 - $C8, 0)*MAX(1 - $D8/100,0)*Bow!$F$7</f>
        <v>152.46829766652328</v>
      </c>
      <c r="BB8" s="3">
        <f>MAX(Crossbow!E$2 - $C8/2, 0)*MAX(1 - $D8/200,0)*Crossbow!$F$2</f>
        <v>78.731250000000003</v>
      </c>
      <c r="BC8" s="3">
        <f>MAX(Crossbow!E$3 - $C8/2, 0)*MAX(1 - $D8/200,0)*Crossbow!$F$3</f>
        <v>101.04375</v>
      </c>
      <c r="BD8" s="3">
        <f>MAX(Crossbow!E$4 - $C8/2, 0)*MAX(1 - $D8/200,0)*Crossbow!$F$4</f>
        <v>126.67124999999997</v>
      </c>
      <c r="BE8" s="3">
        <f>MAX(Crossbow!E$5 - $C8/2, 0)*MAX(1 - $D8/200,0)*Crossbow!$F$5</f>
        <v>155.23124999999996</v>
      </c>
      <c r="BF8" s="3">
        <f>MAX(Crossbow!E$6 - $C8/2, 0)*MAX(1 - $D8/200,0)*Crossbow!$F$6</f>
        <v>187.50149999999999</v>
      </c>
      <c r="BG8" s="3">
        <f>MAX(Crossbow!E$7 - $C8/2, 0)*MAX(1 - $D8/200,0)*Crossbow!$F$7</f>
        <v>222.15090000000004</v>
      </c>
      <c r="BJ8">
        <f>MAX(doge!E$3 - $C8, 0)</f>
        <v>27</v>
      </c>
      <c r="BK8">
        <f>MAX(doge!$E$4 - $C8, 0)</f>
        <v>32</v>
      </c>
      <c r="BL8">
        <f>MAX(doge!$E$5 - $C8, 0)</f>
        <v>37</v>
      </c>
      <c r="BM8">
        <f>MAX(doge!$E$6 - $C8, 0)</f>
        <v>42</v>
      </c>
      <c r="BN8">
        <f>MAX(doge!$E$7 - $C8, 0)</f>
        <v>47</v>
      </c>
      <c r="BP8" s="3">
        <f>MAX(hors!$E$3 - $C8/2, 0)*MAX(1 - $D8/200,0)</f>
        <v>55.125</v>
      </c>
      <c r="BQ8" s="3">
        <f>MAX(hors!$E$4 - $C8/2, 0)*MAX(1 - $D8/200,0)</f>
        <v>66.375</v>
      </c>
      <c r="BR8" s="3">
        <f>MAX(hors!$E$5 - $C8/2, 0)*MAX(1 - $D8/200,0)</f>
        <v>85.125</v>
      </c>
      <c r="BS8" s="3">
        <f>MAX(hors!$E$6 - $C8/2, 0)*MAX(1 - $D8/200,0)</f>
        <v>103.875</v>
      </c>
      <c r="BU8" s="3">
        <f>MAX(irgl!$E$3 - $C8, 0)*MAX(1 - $D8/100,0)</f>
        <v>98.5</v>
      </c>
      <c r="BV8" s="3">
        <f>MAX(irgl!$E$4 - $C8, 0)*MAX(1 - $D8/100,0)</f>
        <v>111</v>
      </c>
      <c r="BW8" s="3">
        <f>MAX(irgl!$E$5 - $C8, 0)*MAX(1 - $D8/100,0)</f>
        <v>128.5</v>
      </c>
      <c r="BX8" s="3">
        <f>MAX(irgl!$E$6 - $C8, 0)*MAX(1 - $D8/100,0)</f>
        <v>148.5</v>
      </c>
      <c r="BZ8" s="3">
        <f>MAX(sngl!$E$3, 0)*MAX(1 - $D8/100,0)</f>
        <v>60</v>
      </c>
      <c r="CA8" s="3">
        <f>MAX(sngl!$E$4, 0)*MAX(1 - $D8/100,0)</f>
        <v>70</v>
      </c>
      <c r="CB8" s="3">
        <f>MAX(sngl!$E$5, 0)*MAX(1 - $D8/100,0)</f>
        <v>85</v>
      </c>
      <c r="CC8" s="3">
        <f>MAX(sngl!$E$6, 0)*MAX(1 - $D8/100,0)</f>
        <v>100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0.15</v>
      </c>
    </row>
    <row r="12" spans="1:81" x14ac:dyDescent="0.3">
      <c r="B12" t="s">
        <v>5</v>
      </c>
      <c r="C12" s="2">
        <v>0.2</v>
      </c>
    </row>
    <row r="13" spans="1:81" x14ac:dyDescent="0.3">
      <c r="B13" t="s">
        <v>56</v>
      </c>
      <c r="C13">
        <v>2.4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1EA-9A9E-44B8-81AE-BCDA7BFB817D}">
  <dimension ref="A1:CC12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360</v>
      </c>
      <c r="C3">
        <v>50</v>
      </c>
      <c r="D3">
        <v>0</v>
      </c>
      <c r="E3">
        <v>4</v>
      </c>
      <c r="F3" s="3">
        <f>($B3 + 3 * $C3) / 10 / (1 - $D3 * 0.006) *POWER($E3, 0.75) * $C$12 / 13</f>
        <v>221.92274363393184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0</v>
      </c>
      <c r="O3" s="3">
        <f>MAX(Sword!E$3 - $C3, 0)*Sword!$F$3</f>
        <v>19.875</v>
      </c>
      <c r="P3" s="3">
        <f>MAX(Sword!E$4 - $C3, 0)*Sword!$F$4</f>
        <v>45.9375</v>
      </c>
      <c r="Q3" s="3">
        <f>MAX(Sword!E$5 - $C3, 0)*Sword!$F$5</f>
        <v>75.75</v>
      </c>
      <c r="R3" s="3">
        <f>MAX(Sword!E$6 - $C3, 0)*Sword!$F$6</f>
        <v>111</v>
      </c>
      <c r="S3" s="3">
        <f>MAX(Sword!E$7 - $C3, 0)*Sword!$F$7</f>
        <v>148.6875</v>
      </c>
      <c r="T3" s="3">
        <f>MAX(Sword!E$8 - $C3, 0)*Sword!$F$8</f>
        <v>189.375</v>
      </c>
      <c r="U3" s="3">
        <f>MAX(Sword!E$9 - $C3, 0)*Sword!$F$9</f>
        <v>10.5</v>
      </c>
      <c r="W3" s="3">
        <f>MAX(Axe!E$2 - $C3/2, 0)*MAX(1 - $D3/200,0)*Axe!$F$2</f>
        <v>80</v>
      </c>
      <c r="X3" s="3">
        <f>MAX(Axe!E$3 - $C3/2, 0)*MAX(1 - $D3/200,0)*Axe!$F$3</f>
        <v>108</v>
      </c>
      <c r="Y3" s="3">
        <f>MAX(Axe!E$4 - $C3/2, 0)*MAX(1 - $D3/200,0)*Axe!$F$4</f>
        <v>139.80000000000001</v>
      </c>
      <c r="Z3" s="3">
        <f>MAX(Axe!E$5 - $C3/2, 0)*MAX(1 - $D3/200,0)*Axe!$F$5</f>
        <v>176.60000000000002</v>
      </c>
      <c r="AA3" s="3">
        <f>MAX(Axe!E$6 - $C3/2, 0)*MAX(1 - $D3/200,0)*Axe!$F$6</f>
        <v>216.20000000000002</v>
      </c>
      <c r="AB3" s="3">
        <f>MAX(Axe!E$7 - $C3/2, 0)*MAX(1 - $D3/200,0)*Axe!$F$7</f>
        <v>260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74.910308366566312</v>
      </c>
      <c r="AV3" s="3">
        <f>MAX(Bow!E$3 - $C3, 0)*MAX(1 - $D3/100,0)*Bow!$F$3</f>
        <v>109.43505034153404</v>
      </c>
      <c r="AW3" s="3">
        <f>MAX(Bow!E$4 - $C3, 0)*MAX(1 - $D3/100,0)*Bow!$F$4</f>
        <v>140.12370987483871</v>
      </c>
      <c r="AX3" s="3">
        <f>MAX(Bow!E$5 - $C3, 0)*MAX(1 - $D3/100,0)*Bow!$F$5</f>
        <v>182.32061673313262</v>
      </c>
      <c r="AY3" s="3">
        <f>MAX(Bow!E$6 - $C3, 0)*MAX(1 - $D3/100,0)*Bow!$F$6</f>
        <v>224.51752359142648</v>
      </c>
      <c r="AZ3" s="3">
        <f>MAX(Bow!E$7 - $C3, 0)*MAX(1 - $D3/100,0)*Bow!$F$7</f>
        <v>274.38659533304656</v>
      </c>
      <c r="BB3" s="3">
        <f>MAX(Crossbow!E$2 - $C3/2, 0)*MAX(1 - $D3/200,0)*Crossbow!$F$2</f>
        <v>85</v>
      </c>
      <c r="BC3" s="3">
        <f>MAX(Crossbow!E$3 - $C3/2, 0)*MAX(1 - $D3/200,0)*Crossbow!$F$3</f>
        <v>114.75</v>
      </c>
      <c r="BD3" s="3">
        <f>MAX(Crossbow!E$4 - $C3/2, 0)*MAX(1 - $D3/200,0)*Crossbow!$F$4</f>
        <v>148.91999999999999</v>
      </c>
      <c r="BE3" s="3">
        <f>MAX(Crossbow!E$5 - $C3/2, 0)*MAX(1 - $D3/200,0)*Crossbow!$F$5</f>
        <v>186.99999999999997</v>
      </c>
      <c r="BF3" s="3">
        <f>MAX(Crossbow!E$6 - $C3/2, 0)*MAX(1 - $D3/200,0)*Crossbow!$F$6</f>
        <v>230.02699999999999</v>
      </c>
      <c r="BG3" s="3">
        <f>MAX(Crossbow!E$7 - $C3/2, 0)*MAX(1 - $D3/200,0)*Crossbow!$F$7</f>
        <v>276.22620000000001</v>
      </c>
      <c r="BJ3">
        <f>MAX(doge!E$3 - $C3, 0)</f>
        <v>0</v>
      </c>
      <c r="BK3">
        <f>MAX(doge!$E$4 - $C3, 0)</f>
        <v>0</v>
      </c>
      <c r="BL3">
        <f>MAX(doge!$E$5 - $C3, 0)</f>
        <v>0</v>
      </c>
      <c r="BM3">
        <f>MAX(doge!$E$6 - $C3, 0)</f>
        <v>0</v>
      </c>
      <c r="BN3">
        <f>MAX(doge!$E$7 - $C3, 0)</f>
        <v>0</v>
      </c>
      <c r="BP3" s="3">
        <f>MAX(hors!$E$3 - $C3/2, 0)*MAX(1 - $D3/200,0)</f>
        <v>50</v>
      </c>
      <c r="BQ3" s="3">
        <f>MAX(hors!$E$4 - $C3/2, 0)*MAX(1 - $D3/200,0)</f>
        <v>65</v>
      </c>
      <c r="BR3" s="3">
        <f>MAX(hors!$E$5 - $C3/2, 0)*MAX(1 - $D3/200,0)</f>
        <v>90</v>
      </c>
      <c r="BS3" s="3">
        <f>MAX(hors!$E$6 - $C3/2, 0)*MAX(1 - $D3/200,0)</f>
        <v>115</v>
      </c>
      <c r="BU3" s="3">
        <f>MAX(irgl!$E$3 - $C3, 0)*MAX(1 - $D3/100,0)</f>
        <v>150</v>
      </c>
      <c r="BV3" s="3">
        <f>MAX(irgl!$E$4 - $C3, 0)*MAX(1 - $D3/100,0)</f>
        <v>175</v>
      </c>
      <c r="BW3" s="3">
        <f>MAX(irgl!$E$5 - $C3, 0)*MAX(1 - $D3/100,0)</f>
        <v>210</v>
      </c>
      <c r="BX3" s="3">
        <f>MAX(irgl!$E$6 - $C3, 0)*MAX(1 - $D3/100,0)</f>
        <v>250</v>
      </c>
      <c r="BZ3" s="3">
        <f>MAX(sngl!$E$3, 0)*MAX(1 - $D3/100,0)</f>
        <v>120</v>
      </c>
      <c r="CA3" s="3">
        <f>MAX(sngl!$E$4, 0)*MAX(1 - $D3/100,0)</f>
        <v>140</v>
      </c>
      <c r="CB3" s="3">
        <f>MAX(sngl!$E$5, 0)*MAX(1 - $D3/100,0)</f>
        <v>170</v>
      </c>
      <c r="CC3" s="3">
        <f>MAX(sngl!$E$6, 0)*MAX(1 - $D3/100,0)</f>
        <v>200</v>
      </c>
    </row>
    <row r="4" spans="1:81" x14ac:dyDescent="0.3">
      <c r="A4" s="1">
        <v>2</v>
      </c>
      <c r="B4">
        <v>425</v>
      </c>
      <c r="C4">
        <v>53</v>
      </c>
      <c r="D4">
        <v>0</v>
      </c>
      <c r="E4">
        <v>4</v>
      </c>
      <c r="F4" s="3">
        <f>($B4 + 3 * $C4) / 10 / (1 - $D4 * 0.006) *POWER($E4, 0.75) * $C$12 / 13</f>
        <v>254.12329859258077</v>
      </c>
      <c r="G4" s="3">
        <v>10</v>
      </c>
      <c r="H4" s="10">
        <f t="shared" ref="H4:H7" si="0">_xlfn.CEILING.MATH(LN(MAX($G4*4,1))^2.5+1)</f>
        <v>28</v>
      </c>
      <c r="I4" s="10">
        <f t="shared" ref="I4:I7" si="1">_xlfn.CEILING.MATH(LN(MAX($G4*3.5,1))^2.5+1)</f>
        <v>25</v>
      </c>
      <c r="J4" s="10">
        <f t="shared" ref="J4:J7" si="2">_xlfn.CEILING.MATH(LN(MAX($G4*3,1))^2.5+1)</f>
        <v>23</v>
      </c>
      <c r="K4" s="10">
        <f t="shared" ref="K4:K7" si="3">_xlfn.CEILING.MATH(LN(MAX($G4*2.5,1))^2.5+1)</f>
        <v>20</v>
      </c>
      <c r="M4" s="3"/>
      <c r="N4" s="3">
        <f>MAX(Sword!E$2 - $C4, 0)*Sword!$F$2</f>
        <v>0</v>
      </c>
      <c r="O4" s="3">
        <f>MAX(Sword!E$3 - $C4, 0)*Sword!$F$3</f>
        <v>15.375</v>
      </c>
      <c r="P4" s="3">
        <f>MAX(Sword!E$4 - $C4, 0)*Sword!$F$4</f>
        <v>41.4375</v>
      </c>
      <c r="Q4" s="3">
        <f>MAX(Sword!E$5 - $C4, 0)*Sword!$F$5</f>
        <v>71.25</v>
      </c>
      <c r="R4" s="3">
        <f>MAX(Sword!E$6 - $C4, 0)*Sword!$F$6</f>
        <v>106.5</v>
      </c>
      <c r="S4" s="3">
        <f>MAX(Sword!E$7 - $C4, 0)*Sword!$F$7</f>
        <v>144.1875</v>
      </c>
      <c r="T4" s="3">
        <f>MAX(Sword!E$8 - $C4, 0)*Sword!$F$8</f>
        <v>184.875</v>
      </c>
      <c r="U4" s="3">
        <f>MAX(Sword!E$9 - $C4, 0)*Sword!$F$9</f>
        <v>6</v>
      </c>
      <c r="W4" s="3">
        <f>MAX(Axe!E$2 - $C4/2, 0)*MAX(1 - $D4/200,0)*Axe!$F$2</f>
        <v>78.800000000000011</v>
      </c>
      <c r="X4" s="3">
        <f>MAX(Axe!E$3 - $C4/2, 0)*MAX(1 - $D4/200,0)*Axe!$F$3</f>
        <v>106.80000000000001</v>
      </c>
      <c r="Y4" s="3">
        <f>MAX(Axe!E$4 - $C4/2, 0)*MAX(1 - $D4/200,0)*Axe!$F$4</f>
        <v>138.6</v>
      </c>
      <c r="Z4" s="3">
        <f>MAX(Axe!E$5 - $C4/2, 0)*MAX(1 - $D4/200,0)*Axe!$F$5</f>
        <v>175.4</v>
      </c>
      <c r="AA4" s="3">
        <f>MAX(Axe!E$6 - $C4/2, 0)*MAX(1 - $D4/200,0)*Axe!$F$6</f>
        <v>215</v>
      </c>
      <c r="AB4" s="3">
        <f>MAX(Axe!E$7 - $C4/2, 0)*MAX(1 - $D4/200,0)*Axe!$F$7</f>
        <v>258.8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72.960308366566309</v>
      </c>
      <c r="AV4" s="3">
        <f>MAX(Bow!E$3 - $C4, 0)*MAX(1 - $D4/100,0)*Bow!$F$3</f>
        <v>107.48505034153403</v>
      </c>
      <c r="AW4" s="3">
        <f>MAX(Bow!E$4 - $C4, 0)*MAX(1 - $D4/100,0)*Bow!$F$4</f>
        <v>138.17370987483872</v>
      </c>
      <c r="AX4" s="3">
        <f>MAX(Bow!E$5 - $C4, 0)*MAX(1 - $D4/100,0)*Bow!$F$5</f>
        <v>180.37061673313264</v>
      </c>
      <c r="AY4" s="3">
        <f>MAX(Bow!E$6 - $C4, 0)*MAX(1 - $D4/100,0)*Bow!$F$6</f>
        <v>222.56752359142649</v>
      </c>
      <c r="AZ4" s="3">
        <f>MAX(Bow!E$7 - $C4, 0)*MAX(1 - $D4/100,0)*Bow!$F$7</f>
        <v>272.43659533304657</v>
      </c>
      <c r="BB4" s="3">
        <f>MAX(Crossbow!E$2 - $C4/2, 0)*MAX(1 - $D4/200,0)*Crossbow!$F$2</f>
        <v>83.724999999999994</v>
      </c>
      <c r="BC4" s="3">
        <f>MAX(Crossbow!E$3 - $C4/2, 0)*MAX(1 - $D4/200,0)*Crossbow!$F$3</f>
        <v>113.47499999999999</v>
      </c>
      <c r="BD4" s="3">
        <f>MAX(Crossbow!E$4 - $C4/2, 0)*MAX(1 - $D4/200,0)*Crossbow!$F$4</f>
        <v>147.64499999999998</v>
      </c>
      <c r="BE4" s="3">
        <f>MAX(Crossbow!E$5 - $C4/2, 0)*MAX(1 - $D4/200,0)*Crossbow!$F$5</f>
        <v>185.72499999999997</v>
      </c>
      <c r="BF4" s="3">
        <f>MAX(Crossbow!E$6 - $C4/2, 0)*MAX(1 - $D4/200,0)*Crossbow!$F$6</f>
        <v>228.75200000000001</v>
      </c>
      <c r="BG4" s="3">
        <f>MAX(Crossbow!E$7 - $C4/2, 0)*MAX(1 - $D4/200,0)*Crossbow!$F$7</f>
        <v>274.95120000000003</v>
      </c>
      <c r="BJ4">
        <f>MAX(doge!E$3 - $C4, 0)</f>
        <v>0</v>
      </c>
      <c r="BK4">
        <f>MAX(doge!$E$4 - $C4, 0)</f>
        <v>0</v>
      </c>
      <c r="BL4">
        <f>MAX(doge!$E$5 - $C4, 0)</f>
        <v>0</v>
      </c>
      <c r="BM4">
        <f>MAX(doge!$E$6 - $C4, 0)</f>
        <v>0</v>
      </c>
      <c r="BN4">
        <f>MAX(doge!$E$7 - $C4, 0)</f>
        <v>0</v>
      </c>
      <c r="BP4" s="3">
        <f>MAX(hors!$E$3 - $C4/2, 0)*MAX(1 - $D4/200,0)</f>
        <v>48.5</v>
      </c>
      <c r="BQ4" s="3">
        <f>MAX(hors!$E$4 - $C4/2, 0)*MAX(1 - $D4/200,0)</f>
        <v>63.5</v>
      </c>
      <c r="BR4" s="3">
        <f>MAX(hors!$E$5 - $C4/2, 0)*MAX(1 - $D4/200,0)</f>
        <v>88.5</v>
      </c>
      <c r="BS4" s="3">
        <f>MAX(hors!$E$6 - $C4/2, 0)*MAX(1 - $D4/200,0)</f>
        <v>113.5</v>
      </c>
      <c r="BU4" s="3">
        <f>MAX(irgl!$E$3 - $C4, 0)*MAX(1 - $D4/100,0)</f>
        <v>147</v>
      </c>
      <c r="BV4" s="3">
        <f>MAX(irgl!$E$4 - $C4, 0)*MAX(1 - $D4/100,0)</f>
        <v>172</v>
      </c>
      <c r="BW4" s="3">
        <f>MAX(irgl!$E$5 - $C4, 0)*MAX(1 - $D4/100,0)</f>
        <v>207</v>
      </c>
      <c r="BX4" s="3">
        <f>MAX(irgl!$E$6 - $C4, 0)*MAX(1 - $D4/100,0)</f>
        <v>247</v>
      </c>
      <c r="BZ4" s="3">
        <f>MAX(sngl!$E$3, 0)*MAX(1 - $D4/100,0)</f>
        <v>120</v>
      </c>
      <c r="CA4" s="3">
        <f>MAX(sngl!$E$4, 0)*MAX(1 - $D4/100,0)</f>
        <v>140</v>
      </c>
      <c r="CB4" s="3">
        <f>MAX(sngl!$E$5, 0)*MAX(1 - $D4/100,0)</f>
        <v>170</v>
      </c>
      <c r="CC4" s="3">
        <f>MAX(sngl!$E$6, 0)*MAX(1 - $D4/100,0)</f>
        <v>200</v>
      </c>
    </row>
    <row r="5" spans="1:81" x14ac:dyDescent="0.3">
      <c r="A5" s="1">
        <v>3</v>
      </c>
      <c r="B5">
        <v>525</v>
      </c>
      <c r="C5">
        <v>56</v>
      </c>
      <c r="D5">
        <v>0</v>
      </c>
      <c r="E5">
        <v>4</v>
      </c>
      <c r="F5" s="3">
        <f>($B5 + 3 * $C5) / 10 / (1 - $D5 * 0.006) *POWER($E5, 0.75) * $C$12 / 13</f>
        <v>301.55384576140148</v>
      </c>
      <c r="G5" s="3">
        <v>12</v>
      </c>
      <c r="H5" s="10">
        <f t="shared" si="0"/>
        <v>31</v>
      </c>
      <c r="I5" s="10">
        <f t="shared" si="1"/>
        <v>29</v>
      </c>
      <c r="J5" s="10">
        <f t="shared" si="2"/>
        <v>26</v>
      </c>
      <c r="K5" s="10">
        <f t="shared" si="3"/>
        <v>23</v>
      </c>
      <c r="M5" s="3"/>
      <c r="N5" s="3">
        <f>MAX(Sword!E$2 - $C5, 0)*Sword!$F$2</f>
        <v>0</v>
      </c>
      <c r="O5" s="3">
        <f>MAX(Sword!E$3 - $C5, 0)*Sword!$F$3</f>
        <v>10.875</v>
      </c>
      <c r="P5" s="3">
        <f>MAX(Sword!E$4 - $C5, 0)*Sword!$F$4</f>
        <v>36.9375</v>
      </c>
      <c r="Q5" s="3">
        <f>MAX(Sword!E$5 - $C5, 0)*Sword!$F$5</f>
        <v>66.75</v>
      </c>
      <c r="R5" s="3">
        <f>MAX(Sword!E$6 - $C5, 0)*Sword!$F$6</f>
        <v>102</v>
      </c>
      <c r="S5" s="3">
        <f>MAX(Sword!E$7 - $C5, 0)*Sword!$F$7</f>
        <v>139.6875</v>
      </c>
      <c r="T5" s="3">
        <f>MAX(Sword!E$8 - $C5, 0)*Sword!$F$8</f>
        <v>180.375</v>
      </c>
      <c r="U5" s="3">
        <f>MAX(Sword!E$9 - $C5, 0)*Sword!$F$9</f>
        <v>1.5</v>
      </c>
      <c r="W5" s="3">
        <f>MAX(Axe!E$2 - $C5/2, 0)*MAX(1 - $D5/200,0)*Axe!$F$2</f>
        <v>77.600000000000009</v>
      </c>
      <c r="X5" s="3">
        <f>MAX(Axe!E$3 - $C5/2, 0)*MAX(1 - $D5/200,0)*Axe!$F$3</f>
        <v>105.60000000000001</v>
      </c>
      <c r="Y5" s="3">
        <f>MAX(Axe!E$4 - $C5/2, 0)*MAX(1 - $D5/200,0)*Axe!$F$4</f>
        <v>137.4</v>
      </c>
      <c r="Z5" s="3">
        <f>MAX(Axe!E$5 - $C5/2, 0)*MAX(1 - $D5/200,0)*Axe!$F$5</f>
        <v>174.20000000000002</v>
      </c>
      <c r="AA5" s="3">
        <f>MAX(Axe!E$6 - $C5/2, 0)*MAX(1 - $D5/200,0)*Axe!$F$6</f>
        <v>213.8</v>
      </c>
      <c r="AB5" s="3">
        <f>MAX(Axe!E$7 - $C5/2, 0)*MAX(1 - $D5/200,0)*Axe!$F$7</f>
        <v>257.60000000000002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71.010308366566306</v>
      </c>
      <c r="AV5" s="3">
        <f>MAX(Bow!E$3 - $C5, 0)*MAX(1 - $D5/100,0)*Bow!$F$3</f>
        <v>105.53505034153405</v>
      </c>
      <c r="AW5" s="3">
        <f>MAX(Bow!E$4 - $C5, 0)*MAX(1 - $D5/100,0)*Bow!$F$4</f>
        <v>136.2237098748387</v>
      </c>
      <c r="AX5" s="3">
        <f>MAX(Bow!E$5 - $C5, 0)*MAX(1 - $D5/100,0)*Bow!$F$5</f>
        <v>178.42061673313262</v>
      </c>
      <c r="AY5" s="3">
        <f>MAX(Bow!E$6 - $C5, 0)*MAX(1 - $D5/100,0)*Bow!$F$6</f>
        <v>220.6175235914265</v>
      </c>
      <c r="AZ5" s="3">
        <f>MAX(Bow!E$7 - $C5, 0)*MAX(1 - $D5/100,0)*Bow!$F$7</f>
        <v>270.48659533304658</v>
      </c>
      <c r="BB5" s="3">
        <f>MAX(Crossbow!E$2 - $C5/2, 0)*MAX(1 - $D5/200,0)*Crossbow!$F$2</f>
        <v>82.45</v>
      </c>
      <c r="BC5" s="3">
        <f>MAX(Crossbow!E$3 - $C5/2, 0)*MAX(1 - $D5/200,0)*Crossbow!$F$3</f>
        <v>112.2</v>
      </c>
      <c r="BD5" s="3">
        <f>MAX(Crossbow!E$4 - $C5/2, 0)*MAX(1 - $D5/200,0)*Crossbow!$F$4</f>
        <v>146.36999999999998</v>
      </c>
      <c r="BE5" s="3">
        <f>MAX(Crossbow!E$5 - $C5/2, 0)*MAX(1 - $D5/200,0)*Crossbow!$F$5</f>
        <v>184.44999999999996</v>
      </c>
      <c r="BF5" s="3">
        <f>MAX(Crossbow!E$6 - $C5/2, 0)*MAX(1 - $D5/200,0)*Crossbow!$F$6</f>
        <v>227.477</v>
      </c>
      <c r="BG5" s="3">
        <f>MAX(Crossbow!E$7 - $C5/2, 0)*MAX(1 - $D5/200,0)*Crossbow!$F$7</f>
        <v>273.67620000000005</v>
      </c>
      <c r="BJ5">
        <f>MAX(doge!E$3 - $C5, 0)</f>
        <v>0</v>
      </c>
      <c r="BK5">
        <f>MAX(doge!$E$4 - $C5, 0)</f>
        <v>0</v>
      </c>
      <c r="BL5">
        <f>MAX(doge!$E$5 - $C5, 0)</f>
        <v>0</v>
      </c>
      <c r="BM5">
        <f>MAX(doge!$E$6 - $C5, 0)</f>
        <v>0</v>
      </c>
      <c r="BN5">
        <f>MAX(doge!$E$7 - $C5, 0)</f>
        <v>0</v>
      </c>
      <c r="BP5" s="3">
        <f>MAX(hors!$E$3 - $C5/2, 0)*MAX(1 - $D5/200,0)</f>
        <v>47</v>
      </c>
      <c r="BQ5" s="3">
        <f>MAX(hors!$E$4 - $C5/2, 0)*MAX(1 - $D5/200,0)</f>
        <v>62</v>
      </c>
      <c r="BR5" s="3">
        <f>MAX(hors!$E$5 - $C5/2, 0)*MAX(1 - $D5/200,0)</f>
        <v>87</v>
      </c>
      <c r="BS5" s="3">
        <f>MAX(hors!$E$6 - $C5/2, 0)*MAX(1 - $D5/200,0)</f>
        <v>112</v>
      </c>
      <c r="BU5" s="3">
        <f>MAX(irgl!$E$3 - $C5, 0)*MAX(1 - $D5/100,0)</f>
        <v>144</v>
      </c>
      <c r="BV5" s="3">
        <f>MAX(irgl!$E$4 - $C5, 0)*MAX(1 - $D5/100,0)</f>
        <v>169</v>
      </c>
      <c r="BW5" s="3">
        <f>MAX(irgl!$E$5 - $C5, 0)*MAX(1 - $D5/100,0)</f>
        <v>204</v>
      </c>
      <c r="BX5" s="3">
        <f>MAX(irgl!$E$6 - $C5, 0)*MAX(1 - $D5/100,0)</f>
        <v>244</v>
      </c>
      <c r="BZ5" s="3">
        <f>MAX(sngl!$E$3, 0)*MAX(1 - $D5/100,0)</f>
        <v>120</v>
      </c>
      <c r="CA5" s="3">
        <f>MAX(sngl!$E$4, 0)*MAX(1 - $D5/100,0)</f>
        <v>140</v>
      </c>
      <c r="CB5" s="3">
        <f>MAX(sngl!$E$5, 0)*MAX(1 - $D5/100,0)</f>
        <v>170</v>
      </c>
      <c r="CC5" s="3">
        <f>MAX(sngl!$E$6, 0)*MAX(1 - $D5/100,0)</f>
        <v>200</v>
      </c>
    </row>
    <row r="6" spans="1:81" x14ac:dyDescent="0.3">
      <c r="A6" s="1">
        <v>4</v>
      </c>
      <c r="B6">
        <v>640</v>
      </c>
      <c r="C6">
        <v>60</v>
      </c>
      <c r="D6">
        <v>0</v>
      </c>
      <c r="E6">
        <v>4</v>
      </c>
      <c r="F6" s="3">
        <f>($B6 + 3 * $C6) / 10 / (1 - $D6 * 0.006) *POWER($E6, 0.75) * $C$12 / 13</f>
        <v>356.81696035259625</v>
      </c>
      <c r="G6" s="3">
        <v>14</v>
      </c>
      <c r="H6" s="10">
        <f t="shared" si="0"/>
        <v>34</v>
      </c>
      <c r="I6" s="10">
        <f t="shared" si="1"/>
        <v>31</v>
      </c>
      <c r="J6" s="10">
        <f t="shared" si="2"/>
        <v>29</v>
      </c>
      <c r="K6" s="10">
        <f t="shared" si="3"/>
        <v>25</v>
      </c>
      <c r="M6" s="3"/>
      <c r="N6" s="3">
        <f>MAX(Sword!E$2 - $C6, 0)*Sword!$F$2</f>
        <v>0</v>
      </c>
      <c r="O6" s="3">
        <f>MAX(Sword!E$3 - $C6, 0)*Sword!$F$3</f>
        <v>4.875</v>
      </c>
      <c r="P6" s="3">
        <f>MAX(Sword!E$4 - $C6, 0)*Sword!$F$4</f>
        <v>30.9375</v>
      </c>
      <c r="Q6" s="3">
        <f>MAX(Sword!E$5 - $C6, 0)*Sword!$F$5</f>
        <v>60.75</v>
      </c>
      <c r="R6" s="3">
        <f>MAX(Sword!E$6 - $C6, 0)*Sword!$F$6</f>
        <v>96</v>
      </c>
      <c r="S6" s="3">
        <f>MAX(Sword!E$7 - $C6, 0)*Sword!$F$7</f>
        <v>133.6875</v>
      </c>
      <c r="T6" s="3">
        <f>MAX(Sword!E$8 - $C6, 0)*Sword!$F$8</f>
        <v>174.375</v>
      </c>
      <c r="U6" s="3">
        <f>MAX(Sword!E$9 - $C6, 0)*Sword!$F$9</f>
        <v>0</v>
      </c>
      <c r="W6" s="3">
        <f>MAX(Axe!E$2 - $C6/2, 0)*MAX(1 - $D6/200,0)*Axe!$F$2</f>
        <v>76</v>
      </c>
      <c r="X6" s="3">
        <f>MAX(Axe!E$3 - $C6/2, 0)*MAX(1 - $D6/200,0)*Axe!$F$3</f>
        <v>104</v>
      </c>
      <c r="Y6" s="3">
        <f>MAX(Axe!E$4 - $C6/2, 0)*MAX(1 - $D6/200,0)*Axe!$F$4</f>
        <v>135.80000000000001</v>
      </c>
      <c r="Z6" s="3">
        <f>MAX(Axe!E$5 - $C6/2, 0)*MAX(1 - $D6/200,0)*Axe!$F$5</f>
        <v>172.60000000000002</v>
      </c>
      <c r="AA6" s="3">
        <f>MAX(Axe!E$6 - $C6/2, 0)*MAX(1 - $D6/200,0)*Axe!$F$6</f>
        <v>212.20000000000002</v>
      </c>
      <c r="AB6" s="3">
        <f>MAX(Axe!E$7 - $C6/2, 0)*MAX(1 - $D6/200,0)*Axe!$F$7</f>
        <v>256</v>
      </c>
      <c r="AD6" s="3">
        <f>MAX(Scythe!D$2, 0)*MAX(1 - $D6/100,0)*Scythe!$F$2</f>
        <v>92</v>
      </c>
      <c r="AE6" s="3">
        <f>MAX(Scythe!D$3, 0)*MAX(1 - $D6/100,0)*Scythe!$F$3</f>
        <v>122</v>
      </c>
      <c r="AF6" s="3">
        <f>MAX(Scythe!D$4, 0)*MAX(1 - $D6/100,0)*Scythe!$F$4</f>
        <v>156</v>
      </c>
      <c r="AG6" s="3">
        <f>MAX(Scythe!D$5, 0)*MAX(1 - $D6/100,0)*Scythe!$F$5</f>
        <v>196</v>
      </c>
      <c r="AH6" s="3">
        <f>MAX(Scythe!D$6, 0)*MAX(1 - $D6/100,0)*Scythe!$F$6</f>
        <v>240</v>
      </c>
      <c r="AI6" s="3">
        <f>MAX(Scythe!D$7, 0)*MAX(1 - $D6/100,0)*Scythe!$F$7</f>
        <v>288</v>
      </c>
      <c r="AJ6" s="3">
        <f>MAX(Scythe!D$8, 0)*MAX(1 - $D6/100,0)*Scythe!$F$8</f>
        <v>76</v>
      </c>
      <c r="AK6" s="3">
        <f>MAX(Scythe!D$9, 0)*MAX(1 - $D6/100,0)*Scythe!$F$9</f>
        <v>88</v>
      </c>
      <c r="AL6" s="3">
        <f>MAX(Scythe!D$10, 0)*MAX(1 - $D6/100,0)*Scythe!$F$10</f>
        <v>100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68.410308366566312</v>
      </c>
      <c r="AV6" s="3">
        <f>MAX(Bow!E$3 - $C6, 0)*MAX(1 - $D6/100,0)*Bow!$F$3</f>
        <v>102.93505034153404</v>
      </c>
      <c r="AW6" s="3">
        <f>MAX(Bow!E$4 - $C6, 0)*MAX(1 - $D6/100,0)*Bow!$F$4</f>
        <v>133.62370987483871</v>
      </c>
      <c r="AX6" s="3">
        <f>MAX(Bow!E$5 - $C6, 0)*MAX(1 - $D6/100,0)*Bow!$F$5</f>
        <v>175.82061673313262</v>
      </c>
      <c r="AY6" s="3">
        <f>MAX(Bow!E$6 - $C6, 0)*MAX(1 - $D6/100,0)*Bow!$F$6</f>
        <v>218.01752359142648</v>
      </c>
      <c r="AZ6" s="3">
        <f>MAX(Bow!E$7 - $C6, 0)*MAX(1 - $D6/100,0)*Bow!$F$7</f>
        <v>267.88659533304656</v>
      </c>
      <c r="BB6" s="3">
        <f>MAX(Crossbow!E$2 - $C6/2, 0)*MAX(1 - $D6/200,0)*Crossbow!$F$2</f>
        <v>80.75</v>
      </c>
      <c r="BC6" s="3">
        <f>MAX(Crossbow!E$3 - $C6/2, 0)*MAX(1 - $D6/200,0)*Crossbow!$F$3</f>
        <v>110.5</v>
      </c>
      <c r="BD6" s="3">
        <f>MAX(Crossbow!E$4 - $C6/2, 0)*MAX(1 - $D6/200,0)*Crossbow!$F$4</f>
        <v>144.66999999999999</v>
      </c>
      <c r="BE6" s="3">
        <f>MAX(Crossbow!E$5 - $C6/2, 0)*MAX(1 - $D6/200,0)*Crossbow!$F$5</f>
        <v>182.74999999999997</v>
      </c>
      <c r="BF6" s="3">
        <f>MAX(Crossbow!E$6 - $C6/2, 0)*MAX(1 - $D6/200,0)*Crossbow!$F$6</f>
        <v>225.77699999999999</v>
      </c>
      <c r="BG6" s="3">
        <f>MAX(Crossbow!E$7 - $C6/2, 0)*MAX(1 - $D6/200,0)*Crossbow!$F$7</f>
        <v>271.97620000000001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0</v>
      </c>
      <c r="BN6">
        <f>MAX(doge!$E$7 - $C6, 0)</f>
        <v>0</v>
      </c>
      <c r="BP6" s="3">
        <f>MAX(hors!$E$3 - $C6/2, 0)*MAX(1 - $D6/200,0)</f>
        <v>45</v>
      </c>
      <c r="BQ6" s="3">
        <f>MAX(hors!$E$4 - $C6/2, 0)*MAX(1 - $D6/200,0)</f>
        <v>60</v>
      </c>
      <c r="BR6" s="3">
        <f>MAX(hors!$E$5 - $C6/2, 0)*MAX(1 - $D6/200,0)</f>
        <v>85</v>
      </c>
      <c r="BS6" s="3">
        <f>MAX(hors!$E$6 - $C6/2, 0)*MAX(1 - $D6/200,0)</f>
        <v>110</v>
      </c>
      <c r="BU6" s="3">
        <f>MAX(irgl!$E$3 - $C6, 0)*MAX(1 - $D6/100,0)</f>
        <v>140</v>
      </c>
      <c r="BV6" s="3">
        <f>MAX(irgl!$E$4 - $C6, 0)*MAX(1 - $D6/100,0)</f>
        <v>165</v>
      </c>
      <c r="BW6" s="3">
        <f>MAX(irgl!$E$5 - $C6, 0)*MAX(1 - $D6/100,0)</f>
        <v>200</v>
      </c>
      <c r="BX6" s="3">
        <f>MAX(irgl!$E$6 - $C6, 0)*MAX(1 - $D6/100,0)</f>
        <v>240</v>
      </c>
      <c r="BZ6" s="3">
        <f>MAX(sngl!$E$3, 0)*MAX(1 - $D6/100,0)</f>
        <v>120</v>
      </c>
      <c r="CA6" s="3">
        <f>MAX(sngl!$E$4, 0)*MAX(1 - $D6/100,0)</f>
        <v>140</v>
      </c>
      <c r="CB6" s="3">
        <f>MAX(sngl!$E$5, 0)*MAX(1 - $D6/100,0)</f>
        <v>170</v>
      </c>
      <c r="CC6" s="3">
        <f>MAX(sngl!$E$6, 0)*MAX(1 - $D6/100,0)</f>
        <v>200</v>
      </c>
    </row>
    <row r="7" spans="1:81" x14ac:dyDescent="0.3">
      <c r="A7" s="1">
        <v>5</v>
      </c>
      <c r="B7">
        <v>775</v>
      </c>
      <c r="C7">
        <v>65</v>
      </c>
      <c r="D7">
        <v>0</v>
      </c>
      <c r="E7">
        <v>4</v>
      </c>
      <c r="F7" s="3">
        <f>($B7 + 3 * $C7) / 10 / (1 - $D7 * 0.006) *POWER($E7, 0.75) * $C$12 / 13</f>
        <v>422.0883555390468</v>
      </c>
      <c r="G7" s="3">
        <v>16.5</v>
      </c>
      <c r="H7" s="10">
        <f t="shared" si="0"/>
        <v>37</v>
      </c>
      <c r="I7" s="10">
        <f t="shared" si="1"/>
        <v>35</v>
      </c>
      <c r="J7" s="10">
        <f t="shared" si="2"/>
        <v>32</v>
      </c>
      <c r="K7" s="10">
        <f t="shared" si="3"/>
        <v>28</v>
      </c>
      <c r="M7" s="3"/>
      <c r="N7" s="3">
        <f>MAX(Sword!E$2 - $C7, 0)*Sword!$F$2</f>
        <v>0</v>
      </c>
      <c r="O7" s="3">
        <f>MAX(Sword!E$3 - $C7, 0)*Sword!$F$3</f>
        <v>0</v>
      </c>
      <c r="P7" s="3">
        <f>MAX(Sword!E$4 - $C7, 0)*Sword!$F$4</f>
        <v>23.4375</v>
      </c>
      <c r="Q7" s="3">
        <f>MAX(Sword!E$5 - $C7, 0)*Sword!$F$5</f>
        <v>53.25</v>
      </c>
      <c r="R7" s="3">
        <f>MAX(Sword!E$6 - $C7, 0)*Sword!$F$6</f>
        <v>88.5</v>
      </c>
      <c r="S7" s="3">
        <f>MAX(Sword!E$7 - $C7, 0)*Sword!$F$7</f>
        <v>126.1875</v>
      </c>
      <c r="T7" s="3">
        <f>MAX(Sword!E$8 - $C7, 0)*Sword!$F$8</f>
        <v>166.875</v>
      </c>
      <c r="U7" s="3">
        <f>MAX(Sword!E$9 - $C7, 0)*Sword!$F$9</f>
        <v>0</v>
      </c>
      <c r="W7" s="3">
        <f>MAX(Axe!E$2 - $C7/2, 0)*MAX(1 - $D7/200,0)*Axe!$F$2</f>
        <v>74</v>
      </c>
      <c r="X7" s="3">
        <f>MAX(Axe!E$3 - $C7/2, 0)*MAX(1 - $D7/200,0)*Axe!$F$3</f>
        <v>102</v>
      </c>
      <c r="Y7" s="3">
        <f>MAX(Axe!E$4 - $C7/2, 0)*MAX(1 - $D7/200,0)*Axe!$F$4</f>
        <v>133.80000000000001</v>
      </c>
      <c r="Z7" s="3">
        <f>MAX(Axe!E$5 - $C7/2, 0)*MAX(1 - $D7/200,0)*Axe!$F$5</f>
        <v>170.60000000000002</v>
      </c>
      <c r="AA7" s="3">
        <f>MAX(Axe!E$6 - $C7/2, 0)*MAX(1 - $D7/200,0)*Axe!$F$6</f>
        <v>210.20000000000002</v>
      </c>
      <c r="AB7" s="3">
        <f>MAX(Axe!E$7 - $C7/2, 0)*MAX(1 - $D7/200,0)*Axe!$F$7</f>
        <v>254</v>
      </c>
      <c r="AD7" s="3">
        <f>MAX(Scythe!D$2, 0)*MAX(1 - $D7/100,0)*Scythe!$F$2</f>
        <v>92</v>
      </c>
      <c r="AE7" s="3">
        <f>MAX(Scythe!D$3, 0)*MAX(1 - $D7/100,0)*Scythe!$F$3</f>
        <v>122</v>
      </c>
      <c r="AF7" s="3">
        <f>MAX(Scythe!D$4, 0)*MAX(1 - $D7/100,0)*Scythe!$F$4</f>
        <v>156</v>
      </c>
      <c r="AG7" s="3">
        <f>MAX(Scythe!D$5, 0)*MAX(1 - $D7/100,0)*Scythe!$F$5</f>
        <v>196</v>
      </c>
      <c r="AH7" s="3">
        <f>MAX(Scythe!D$6, 0)*MAX(1 - $D7/100,0)*Scythe!$F$6</f>
        <v>240</v>
      </c>
      <c r="AI7" s="3">
        <f>MAX(Scythe!D$7, 0)*MAX(1 - $D7/100,0)*Scythe!$F$7</f>
        <v>288</v>
      </c>
      <c r="AJ7" s="3">
        <f>MAX(Scythe!D$8, 0)*MAX(1 - $D7/100,0)*Scythe!$F$8</f>
        <v>76</v>
      </c>
      <c r="AK7" s="3">
        <f>MAX(Scythe!D$9, 0)*MAX(1 - $D7/100,0)*Scythe!$F$9</f>
        <v>88</v>
      </c>
      <c r="AL7" s="3">
        <f>MAX(Scythe!D$10, 0)*MAX(1 - $D7/100,0)*Scythe!$F$10</f>
        <v>100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65.160308366566312</v>
      </c>
      <c r="AV7" s="3">
        <f>MAX(Bow!E$3 - $C7, 0)*MAX(1 - $D7/100,0)*Bow!$F$3</f>
        <v>99.685050341534037</v>
      </c>
      <c r="AW7" s="3">
        <f>MAX(Bow!E$4 - $C7, 0)*MAX(1 - $D7/100,0)*Bow!$F$4</f>
        <v>130.37370987483871</v>
      </c>
      <c r="AX7" s="3">
        <f>MAX(Bow!E$5 - $C7, 0)*MAX(1 - $D7/100,0)*Bow!$F$5</f>
        <v>172.57061673313262</v>
      </c>
      <c r="AY7" s="3">
        <f>MAX(Bow!E$6 - $C7, 0)*MAX(1 - $D7/100,0)*Bow!$F$6</f>
        <v>214.76752359142648</v>
      </c>
      <c r="AZ7" s="3">
        <f>MAX(Bow!E$7 - $C7, 0)*MAX(1 - $D7/100,0)*Bow!$F$7</f>
        <v>264.63659533304656</v>
      </c>
      <c r="BB7" s="3">
        <f>MAX(Crossbow!E$2 - $C7/2, 0)*MAX(1 - $D7/200,0)*Crossbow!$F$2</f>
        <v>78.625</v>
      </c>
      <c r="BC7" s="3">
        <f>MAX(Crossbow!E$3 - $C7/2, 0)*MAX(1 - $D7/200,0)*Crossbow!$F$3</f>
        <v>108.375</v>
      </c>
      <c r="BD7" s="3">
        <f>MAX(Crossbow!E$4 - $C7/2, 0)*MAX(1 - $D7/200,0)*Crossbow!$F$4</f>
        <v>142.54499999999999</v>
      </c>
      <c r="BE7" s="3">
        <f>MAX(Crossbow!E$5 - $C7/2, 0)*MAX(1 - $D7/200,0)*Crossbow!$F$5</f>
        <v>180.62499999999997</v>
      </c>
      <c r="BF7" s="3">
        <f>MAX(Crossbow!E$6 - $C7/2, 0)*MAX(1 - $D7/200,0)*Crossbow!$F$6</f>
        <v>223.65199999999999</v>
      </c>
      <c r="BG7" s="3">
        <f>MAX(Crossbow!E$7 - $C7/2, 0)*MAX(1 - $D7/200,0)*Crossbow!$F$7</f>
        <v>269.85120000000001</v>
      </c>
      <c r="BJ7">
        <f>MAX(doge!E$3 - $C7, 0)</f>
        <v>0</v>
      </c>
      <c r="BK7">
        <f>MAX(doge!$E$4 - $C7, 0)</f>
        <v>0</v>
      </c>
      <c r="BL7">
        <f>MAX(doge!$E$5 - $C7, 0)</f>
        <v>0</v>
      </c>
      <c r="BM7">
        <f>MAX(doge!$E$6 - $C7, 0)</f>
        <v>0</v>
      </c>
      <c r="BN7">
        <f>MAX(doge!$E$7 - $C7, 0)</f>
        <v>0</v>
      </c>
      <c r="BP7" s="3">
        <f>MAX(hors!$E$3 - $C7/2, 0)*MAX(1 - $D7/200,0)</f>
        <v>42.5</v>
      </c>
      <c r="BQ7" s="3">
        <f>MAX(hors!$E$4 - $C7/2, 0)*MAX(1 - $D7/200,0)</f>
        <v>57.5</v>
      </c>
      <c r="BR7" s="3">
        <f>MAX(hors!$E$5 - $C7/2, 0)*MAX(1 - $D7/200,0)</f>
        <v>82.5</v>
      </c>
      <c r="BS7" s="3">
        <f>MAX(hors!$E$6 - $C7/2, 0)*MAX(1 - $D7/200,0)</f>
        <v>107.5</v>
      </c>
      <c r="BU7" s="3">
        <f>MAX(irgl!$E$3 - $C7, 0)*MAX(1 - $D7/100,0)</f>
        <v>135</v>
      </c>
      <c r="BV7" s="3">
        <f>MAX(irgl!$E$4 - $C7, 0)*MAX(1 - $D7/100,0)</f>
        <v>160</v>
      </c>
      <c r="BW7" s="3">
        <f>MAX(irgl!$E$5 - $C7, 0)*MAX(1 - $D7/100,0)</f>
        <v>195</v>
      </c>
      <c r="BX7" s="3">
        <f>MAX(irgl!$E$6 - $C7, 0)*MAX(1 - $D7/100,0)</f>
        <v>235</v>
      </c>
      <c r="BZ7" s="3">
        <f>MAX(sngl!$E$3, 0)*MAX(1 - $D7/100,0)</f>
        <v>120</v>
      </c>
      <c r="CA7" s="3">
        <f>MAX(sngl!$E$4, 0)*MAX(1 - $D7/100,0)</f>
        <v>140</v>
      </c>
      <c r="CB7" s="3">
        <f>MAX(sngl!$E$5, 0)*MAX(1 - $D7/100,0)</f>
        <v>170</v>
      </c>
      <c r="CC7" s="3">
        <f>MAX(sngl!$E$6, 0)*MAX(1 - $D7/100,0)</f>
        <v>200</v>
      </c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C10" s="2"/>
    </row>
    <row r="11" spans="1:81" x14ac:dyDescent="0.3">
      <c r="B11" t="s">
        <v>5</v>
      </c>
      <c r="C11" s="2">
        <v>0.1</v>
      </c>
    </row>
    <row r="12" spans="1:81" x14ac:dyDescent="0.3">
      <c r="B12" t="s">
        <v>56</v>
      </c>
      <c r="C12">
        <v>20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21B9-7A45-424C-B5FF-0370FD0E95C1}">
  <dimension ref="A1:CC12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100</v>
      </c>
      <c r="X3" s="3">
        <f>MAX(Axe!E$3 - $C3/2, 0)*MAX(1 - $D3/200,0)*Axe!$F$3</f>
        <v>128</v>
      </c>
      <c r="Y3" s="3">
        <f>MAX(Axe!E$4 - $C3/2, 0)*MAX(1 - $D3/200,0)*Axe!$F$4</f>
        <v>159.80000000000001</v>
      </c>
      <c r="Z3" s="3">
        <f>MAX(Axe!E$5 - $C3/2, 0)*MAX(1 - $D3/200,0)*Axe!$F$5</f>
        <v>196.60000000000002</v>
      </c>
      <c r="AA3" s="3">
        <f>MAX(Axe!E$6 - $C3/2, 0)*MAX(1 - $D3/200,0)*Axe!$F$6</f>
        <v>236.20000000000002</v>
      </c>
      <c r="AB3" s="3">
        <f>MAX(Axe!E$7 - $C3/2, 0)*MAX(1 - $D3/200,0)*Axe!$F$7</f>
        <v>280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107.41030836656631</v>
      </c>
      <c r="AV3" s="3">
        <f>MAX(Bow!E$3 - $C3, 0)*MAX(1 - $D3/100,0)*Bow!$F$3</f>
        <v>141.93505034153404</v>
      </c>
      <c r="AW3" s="3">
        <f>MAX(Bow!E$4 - $C3, 0)*MAX(1 - $D3/100,0)*Bow!$F$4</f>
        <v>172.62370987483871</v>
      </c>
      <c r="AX3" s="3">
        <f>MAX(Bow!E$5 - $C3, 0)*MAX(1 - $D3/100,0)*Bow!$F$5</f>
        <v>214.82061673313262</v>
      </c>
      <c r="AY3" s="3">
        <f>MAX(Bow!E$6 - $C3, 0)*MAX(1 - $D3/100,0)*Bow!$F$6</f>
        <v>257.01752359142648</v>
      </c>
      <c r="AZ3" s="3">
        <f>MAX(Bow!E$7 - $C3, 0)*MAX(1 - $D3/100,0)*Bow!$F$7</f>
        <v>306.88659533304656</v>
      </c>
      <c r="BB3" s="3">
        <f>MAX(Crossbow!E$2 - $C3/2, 0)*MAX(1 - $D3/200,0)*Crossbow!$F$2</f>
        <v>106.25</v>
      </c>
      <c r="BC3" s="3">
        <f>MAX(Crossbow!E$3 - $C3/2, 0)*MAX(1 - $D3/200,0)*Crossbow!$F$3</f>
        <v>136</v>
      </c>
      <c r="BD3" s="3">
        <f>MAX(Crossbow!E$4 - $C3/2, 0)*MAX(1 - $D3/200,0)*Crossbow!$F$4</f>
        <v>170.17</v>
      </c>
      <c r="BE3" s="3">
        <f>MAX(Crossbow!E$5 - $C3/2, 0)*MAX(1 - $D3/200,0)*Crossbow!$F$5</f>
        <v>208.24999999999997</v>
      </c>
      <c r="BF3" s="3">
        <f>MAX(Crossbow!E$6 - $C3/2, 0)*MAX(1 - $D3/200,0)*Crossbow!$F$6</f>
        <v>251.27699999999999</v>
      </c>
      <c r="BG3" s="3">
        <f>MAX(Crossbow!E$7 - $C3/2, 0)*MAX(1 - $D3/200,0)*Crossbow!$F$7</f>
        <v>297.47620000000001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75</v>
      </c>
      <c r="BQ3" s="3">
        <f>MAX(hors!$E$4 - $C3/2, 0)*MAX(1 - $D3/200,0)</f>
        <v>90</v>
      </c>
      <c r="BR3" s="3">
        <f>MAX(hors!$E$5 - $C3/2, 0)*MAX(1 - $D3/200,0)</f>
        <v>115</v>
      </c>
      <c r="BS3" s="3">
        <f>MAX(hors!$E$6 - $C3/2, 0)*MAX(1 - $D3/200,0)</f>
        <v>140</v>
      </c>
      <c r="BU3" s="3">
        <f>MAX(irgl!$E$3 - $C3, 0)*MAX(1 - $D3/100,0)</f>
        <v>200</v>
      </c>
      <c r="BV3" s="3">
        <f>MAX(irgl!$E$4 - $C3, 0)*MAX(1 - $D3/100,0)</f>
        <v>225</v>
      </c>
      <c r="BW3" s="3">
        <f>MAX(irgl!$E$5 - $C3, 0)*MAX(1 - $D3/100,0)</f>
        <v>260</v>
      </c>
      <c r="BX3" s="3">
        <f>MAX(irgl!$E$6 - $C3, 0)*MAX(1 - $D3/100,0)</f>
        <v>300</v>
      </c>
      <c r="BZ3" s="3">
        <f>MAX(sngl!$E$3, 0)*MAX(1 - $D3/100,0)</f>
        <v>120</v>
      </c>
      <c r="CA3" s="3">
        <f>MAX(sngl!$E$4, 0)*MAX(1 - $D3/100,0)</f>
        <v>140</v>
      </c>
      <c r="CB3" s="3">
        <f>MAX(sngl!$E$5, 0)*MAX(1 - $D3/100,0)</f>
        <v>170</v>
      </c>
      <c r="CC3" s="3">
        <f>MAX(sngl!$E$6, 0)*MAX(1 - $D3/100,0)</f>
        <v>200</v>
      </c>
    </row>
    <row r="4" spans="1:81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>($B4 + 3 * $C4) / 10 / (1 - $D4 * 0.006) *POWER($E4, 0.75) * $C$12 / 13</f>
        <v>377.58171901335203</v>
      </c>
      <c r="G4" s="3">
        <v>11.5</v>
      </c>
      <c r="H4" s="10">
        <f t="shared" ref="H4:H7" si="0">_xlfn.CEILING.MATH(LN(MAX($G4*4,1))^2.5+1)</f>
        <v>30</v>
      </c>
      <c r="I4" s="10">
        <f t="shared" ref="I4:I7" si="1">_xlfn.CEILING.MATH(LN(MAX($G4*3.5,1))^2.5+1)</f>
        <v>28</v>
      </c>
      <c r="J4" s="10">
        <f t="shared" ref="J4:J7" si="2">_xlfn.CEILING.MATH(LN(MAX($G4*3,1))^2.5+1)</f>
        <v>25</v>
      </c>
      <c r="K4" s="10">
        <f t="shared" ref="K4:K7" si="3">_xlfn.CEILING.MATH(LN(MAX($G4*2.5,1))^2.5+1)</f>
        <v>22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100</v>
      </c>
      <c r="X4" s="3">
        <f>MAX(Axe!E$3 - $C4/2, 0)*MAX(1 - $D4/200,0)*Axe!$F$3</f>
        <v>128</v>
      </c>
      <c r="Y4" s="3">
        <f>MAX(Axe!E$4 - $C4/2, 0)*MAX(1 - $D4/200,0)*Axe!$F$4</f>
        <v>159.80000000000001</v>
      </c>
      <c r="Z4" s="3">
        <f>MAX(Axe!E$5 - $C4/2, 0)*MAX(1 - $D4/200,0)*Axe!$F$5</f>
        <v>196.60000000000002</v>
      </c>
      <c r="AA4" s="3">
        <f>MAX(Axe!E$6 - $C4/2, 0)*MAX(1 - $D4/200,0)*Axe!$F$6</f>
        <v>236.20000000000002</v>
      </c>
      <c r="AB4" s="3">
        <f>MAX(Axe!E$7 - $C4/2, 0)*MAX(1 - $D4/200,0)*Axe!$F$7</f>
        <v>280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107.41030836656631</v>
      </c>
      <c r="AV4" s="3">
        <f>MAX(Bow!E$3 - $C4, 0)*MAX(1 - $D4/100,0)*Bow!$F$3</f>
        <v>141.93505034153404</v>
      </c>
      <c r="AW4" s="3">
        <f>MAX(Bow!E$4 - $C4, 0)*MAX(1 - $D4/100,0)*Bow!$F$4</f>
        <v>172.62370987483871</v>
      </c>
      <c r="AX4" s="3">
        <f>MAX(Bow!E$5 - $C4, 0)*MAX(1 - $D4/100,0)*Bow!$F$5</f>
        <v>214.82061673313262</v>
      </c>
      <c r="AY4" s="3">
        <f>MAX(Bow!E$6 - $C4, 0)*MAX(1 - $D4/100,0)*Bow!$F$6</f>
        <v>257.01752359142648</v>
      </c>
      <c r="AZ4" s="3">
        <f>MAX(Bow!E$7 - $C4, 0)*MAX(1 - $D4/100,0)*Bow!$F$7</f>
        <v>306.88659533304656</v>
      </c>
      <c r="BB4" s="3">
        <f>MAX(Crossbow!E$2 - $C4/2, 0)*MAX(1 - $D4/200,0)*Crossbow!$F$2</f>
        <v>106.25</v>
      </c>
      <c r="BC4" s="3">
        <f>MAX(Crossbow!E$3 - $C4/2, 0)*MAX(1 - $D4/200,0)*Crossbow!$F$3</f>
        <v>136</v>
      </c>
      <c r="BD4" s="3">
        <f>MAX(Crossbow!E$4 - $C4/2, 0)*MAX(1 - $D4/200,0)*Crossbow!$F$4</f>
        <v>170.17</v>
      </c>
      <c r="BE4" s="3">
        <f>MAX(Crossbow!E$5 - $C4/2, 0)*MAX(1 - $D4/200,0)*Crossbow!$F$5</f>
        <v>208.24999999999997</v>
      </c>
      <c r="BF4" s="3">
        <f>MAX(Crossbow!E$6 - $C4/2, 0)*MAX(1 - $D4/200,0)*Crossbow!$F$6</f>
        <v>251.27699999999999</v>
      </c>
      <c r="BG4" s="3">
        <f>MAX(Crossbow!E$7 - $C4/2, 0)*MAX(1 - $D4/200,0)*Crossbow!$F$7</f>
        <v>297.47620000000001</v>
      </c>
      <c r="BJ4">
        <f>MAX(doge!E$3 - $C4, 0)</f>
        <v>30</v>
      </c>
      <c r="BK4">
        <f>MAX(doge!$E$4 - $C4, 0)</f>
        <v>35</v>
      </c>
      <c r="BL4">
        <f>MAX(doge!$E$5 - $C4, 0)</f>
        <v>40</v>
      </c>
      <c r="BM4">
        <f>MAX(doge!$E$6 - $C4, 0)</f>
        <v>45</v>
      </c>
      <c r="BN4">
        <f>MAX(doge!$E$7 - $C4, 0)</f>
        <v>50</v>
      </c>
      <c r="BP4" s="3">
        <f>MAX(hors!$E$3 - $C4/2, 0)*MAX(1 - $D4/200,0)</f>
        <v>75</v>
      </c>
      <c r="BQ4" s="3">
        <f>MAX(hors!$E$4 - $C4/2, 0)*MAX(1 - $D4/200,0)</f>
        <v>90</v>
      </c>
      <c r="BR4" s="3">
        <f>MAX(hors!$E$5 - $C4/2, 0)*MAX(1 - $D4/200,0)</f>
        <v>115</v>
      </c>
      <c r="BS4" s="3">
        <f>MAX(hors!$E$6 - $C4/2, 0)*MAX(1 - $D4/200,0)</f>
        <v>140</v>
      </c>
      <c r="BU4" s="3">
        <f>MAX(irgl!$E$3 - $C4, 0)*MAX(1 - $D4/100,0)</f>
        <v>200</v>
      </c>
      <c r="BV4" s="3">
        <f>MAX(irgl!$E$4 - $C4, 0)*MAX(1 - $D4/100,0)</f>
        <v>225</v>
      </c>
      <c r="BW4" s="3">
        <f>MAX(irgl!$E$5 - $C4, 0)*MAX(1 - $D4/100,0)</f>
        <v>260</v>
      </c>
      <c r="BX4" s="3">
        <f>MAX(irgl!$E$6 - $C4, 0)*MAX(1 - $D4/100,0)</f>
        <v>300</v>
      </c>
      <c r="BZ4" s="3">
        <f>MAX(sngl!$E$3, 0)*MAX(1 - $D4/100,0)</f>
        <v>120</v>
      </c>
      <c r="CA4" s="3">
        <f>MAX(sngl!$E$4, 0)*MAX(1 - $D4/100,0)</f>
        <v>140</v>
      </c>
      <c r="CB4" s="3">
        <f>MAX(sngl!$E$5, 0)*MAX(1 - $D4/100,0)</f>
        <v>170</v>
      </c>
      <c r="CC4" s="3">
        <f>MAX(sngl!$E$6, 0)*MAX(1 - $D4/100,0)</f>
        <v>200</v>
      </c>
    </row>
    <row r="5" spans="1:81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>($B5 + 3 * $C5) / 10 / (1 - $D5 * 0.006) *POWER($E5, 0.75) * $C$12 / 13</f>
        <v>478.25188723643652</v>
      </c>
      <c r="G5" s="3">
        <v>12.5</v>
      </c>
      <c r="H5" s="10">
        <f t="shared" si="0"/>
        <v>32</v>
      </c>
      <c r="I5" s="10">
        <f t="shared" si="1"/>
        <v>29</v>
      </c>
      <c r="J5" s="10">
        <f t="shared" si="2"/>
        <v>27</v>
      </c>
      <c r="K5" s="10">
        <f t="shared" si="3"/>
        <v>23</v>
      </c>
      <c r="M5" s="3"/>
      <c r="N5" s="3">
        <f>MAX(Sword!E$2 - $C5, 0)*Sword!$F$2</f>
        <v>72</v>
      </c>
      <c r="O5" s="3">
        <f>MAX(Sword!E$3 - $C5, 0)*Sword!$F$3</f>
        <v>94.875</v>
      </c>
      <c r="P5" s="3">
        <f>MAX(Sword!E$4 - $C5, 0)*Sword!$F$4</f>
        <v>120.9375</v>
      </c>
      <c r="Q5" s="3">
        <f>MAX(Sword!E$5 - $C5, 0)*Sword!$F$5</f>
        <v>150.75</v>
      </c>
      <c r="R5" s="3">
        <f>MAX(Sword!E$6 - $C5, 0)*Sword!$F$6</f>
        <v>186</v>
      </c>
      <c r="S5" s="3">
        <f>MAX(Sword!E$7 - $C5, 0)*Sword!$F$7</f>
        <v>223.6875</v>
      </c>
      <c r="T5" s="3">
        <f>MAX(Sword!E$8 - $C5, 0)*Sword!$F$8</f>
        <v>264.375</v>
      </c>
      <c r="U5" s="3">
        <f>MAX(Sword!E$9 - $C5, 0)*Sword!$F$9</f>
        <v>85.5</v>
      </c>
      <c r="W5" s="3">
        <f>MAX(Axe!E$2 - $C5/2, 0)*MAX(1 - $D5/200,0)*Axe!$F$2</f>
        <v>100</v>
      </c>
      <c r="X5" s="3">
        <f>MAX(Axe!E$3 - $C5/2, 0)*MAX(1 - $D5/200,0)*Axe!$F$3</f>
        <v>128</v>
      </c>
      <c r="Y5" s="3">
        <f>MAX(Axe!E$4 - $C5/2, 0)*MAX(1 - $D5/200,0)*Axe!$F$4</f>
        <v>159.80000000000001</v>
      </c>
      <c r="Z5" s="3">
        <f>MAX(Axe!E$5 - $C5/2, 0)*MAX(1 - $D5/200,0)*Axe!$F$5</f>
        <v>196.60000000000002</v>
      </c>
      <c r="AA5" s="3">
        <f>MAX(Axe!E$6 - $C5/2, 0)*MAX(1 - $D5/200,0)*Axe!$F$6</f>
        <v>236.20000000000002</v>
      </c>
      <c r="AB5" s="3">
        <f>MAX(Axe!E$7 - $C5/2, 0)*MAX(1 - $D5/200,0)*Axe!$F$7</f>
        <v>280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107.41030836656631</v>
      </c>
      <c r="AV5" s="3">
        <f>MAX(Bow!E$3 - $C5, 0)*MAX(1 - $D5/100,0)*Bow!$F$3</f>
        <v>141.93505034153404</v>
      </c>
      <c r="AW5" s="3">
        <f>MAX(Bow!E$4 - $C5, 0)*MAX(1 - $D5/100,0)*Bow!$F$4</f>
        <v>172.62370987483871</v>
      </c>
      <c r="AX5" s="3">
        <f>MAX(Bow!E$5 - $C5, 0)*MAX(1 - $D5/100,0)*Bow!$F$5</f>
        <v>214.82061673313262</v>
      </c>
      <c r="AY5" s="3">
        <f>MAX(Bow!E$6 - $C5, 0)*MAX(1 - $D5/100,0)*Bow!$F$6</f>
        <v>257.01752359142648</v>
      </c>
      <c r="AZ5" s="3">
        <f>MAX(Bow!E$7 - $C5, 0)*MAX(1 - $D5/100,0)*Bow!$F$7</f>
        <v>306.88659533304656</v>
      </c>
      <c r="BB5" s="3">
        <f>MAX(Crossbow!E$2 - $C5/2, 0)*MAX(1 - $D5/200,0)*Crossbow!$F$2</f>
        <v>106.25</v>
      </c>
      <c r="BC5" s="3">
        <f>MAX(Crossbow!E$3 - $C5/2, 0)*MAX(1 - $D5/200,0)*Crossbow!$F$3</f>
        <v>136</v>
      </c>
      <c r="BD5" s="3">
        <f>MAX(Crossbow!E$4 - $C5/2, 0)*MAX(1 - $D5/200,0)*Crossbow!$F$4</f>
        <v>170.17</v>
      </c>
      <c r="BE5" s="3">
        <f>MAX(Crossbow!E$5 - $C5/2, 0)*MAX(1 - $D5/200,0)*Crossbow!$F$5</f>
        <v>208.24999999999997</v>
      </c>
      <c r="BF5" s="3">
        <f>MAX(Crossbow!E$6 - $C5/2, 0)*MAX(1 - $D5/200,0)*Crossbow!$F$6</f>
        <v>251.27699999999999</v>
      </c>
      <c r="BG5" s="3">
        <f>MAX(Crossbow!E$7 - $C5/2, 0)*MAX(1 - $D5/200,0)*Crossbow!$F$7</f>
        <v>297.47620000000001</v>
      </c>
      <c r="BJ5">
        <f>MAX(doge!E$3 - $C5, 0)</f>
        <v>30</v>
      </c>
      <c r="BK5">
        <f>MAX(doge!$E$4 - $C5, 0)</f>
        <v>35</v>
      </c>
      <c r="BL5">
        <f>MAX(doge!$E$5 - $C5, 0)</f>
        <v>40</v>
      </c>
      <c r="BM5">
        <f>MAX(doge!$E$6 - $C5, 0)</f>
        <v>45</v>
      </c>
      <c r="BN5">
        <f>MAX(doge!$E$7 - $C5, 0)</f>
        <v>50</v>
      </c>
      <c r="BP5" s="3">
        <f>MAX(hors!$E$3 - $C5/2, 0)*MAX(1 - $D5/200,0)</f>
        <v>75</v>
      </c>
      <c r="BQ5" s="3">
        <f>MAX(hors!$E$4 - $C5/2, 0)*MAX(1 - $D5/200,0)</f>
        <v>90</v>
      </c>
      <c r="BR5" s="3">
        <f>MAX(hors!$E$5 - $C5/2, 0)*MAX(1 - $D5/200,0)</f>
        <v>115</v>
      </c>
      <c r="BS5" s="3">
        <f>MAX(hors!$E$6 - $C5/2, 0)*MAX(1 - $D5/200,0)</f>
        <v>140</v>
      </c>
      <c r="BU5" s="3">
        <f>MAX(irgl!$E$3 - $C5, 0)*MAX(1 - $D5/100,0)</f>
        <v>200</v>
      </c>
      <c r="BV5" s="3">
        <f>MAX(irgl!$E$4 - $C5, 0)*MAX(1 - $D5/100,0)</f>
        <v>225</v>
      </c>
      <c r="BW5" s="3">
        <f>MAX(irgl!$E$5 - $C5, 0)*MAX(1 - $D5/100,0)</f>
        <v>260</v>
      </c>
      <c r="BX5" s="3">
        <f>MAX(irgl!$E$6 - $C5, 0)*MAX(1 - $D5/100,0)</f>
        <v>300</v>
      </c>
      <c r="BZ5" s="3">
        <f>MAX(sngl!$E$3, 0)*MAX(1 - $D5/100,0)</f>
        <v>120</v>
      </c>
      <c r="CA5" s="3">
        <f>MAX(sngl!$E$4, 0)*MAX(1 - $D5/100,0)</f>
        <v>140</v>
      </c>
      <c r="CB5" s="3">
        <f>MAX(sngl!$E$5, 0)*MAX(1 - $D5/100,0)</f>
        <v>170</v>
      </c>
      <c r="CC5" s="3">
        <f>MAX(sngl!$E$6, 0)*MAX(1 - $D5/100,0)</f>
        <v>200</v>
      </c>
    </row>
    <row r="6" spans="1:81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>($B6 + 3 * $C6) / 10 / (1 - $D6 * 0.006) *POWER($E6, 0.75) * $C$12 / 13</f>
        <v>621.44155318473713</v>
      </c>
      <c r="G6" s="3">
        <v>14</v>
      </c>
      <c r="H6" s="10">
        <f t="shared" si="0"/>
        <v>34</v>
      </c>
      <c r="I6" s="10">
        <f t="shared" si="1"/>
        <v>31</v>
      </c>
      <c r="J6" s="10">
        <f t="shared" si="2"/>
        <v>29</v>
      </c>
      <c r="K6" s="10">
        <f t="shared" si="3"/>
        <v>25</v>
      </c>
      <c r="M6" s="3"/>
      <c r="N6" s="3">
        <f>MAX(Sword!E$2 - $C6, 0)*Sword!$F$2</f>
        <v>72</v>
      </c>
      <c r="O6" s="3">
        <f>MAX(Sword!E$3 - $C6, 0)*Sword!$F$3</f>
        <v>94.875</v>
      </c>
      <c r="P6" s="3">
        <f>MAX(Sword!E$4 - $C6, 0)*Sword!$F$4</f>
        <v>120.9375</v>
      </c>
      <c r="Q6" s="3">
        <f>MAX(Sword!E$5 - $C6, 0)*Sword!$F$5</f>
        <v>150.75</v>
      </c>
      <c r="R6" s="3">
        <f>MAX(Sword!E$6 - $C6, 0)*Sword!$F$6</f>
        <v>186</v>
      </c>
      <c r="S6" s="3">
        <f>MAX(Sword!E$7 - $C6, 0)*Sword!$F$7</f>
        <v>223.6875</v>
      </c>
      <c r="T6" s="3">
        <f>MAX(Sword!E$8 - $C6, 0)*Sword!$F$8</f>
        <v>264.375</v>
      </c>
      <c r="U6" s="3">
        <f>MAX(Sword!E$9 - $C6, 0)*Sword!$F$9</f>
        <v>85.5</v>
      </c>
      <c r="W6" s="3">
        <f>MAX(Axe!E$2 - $C6/2, 0)*MAX(1 - $D6/200,0)*Axe!$F$2</f>
        <v>100</v>
      </c>
      <c r="X6" s="3">
        <f>MAX(Axe!E$3 - $C6/2, 0)*MAX(1 - $D6/200,0)*Axe!$F$3</f>
        <v>128</v>
      </c>
      <c r="Y6" s="3">
        <f>MAX(Axe!E$4 - $C6/2, 0)*MAX(1 - $D6/200,0)*Axe!$F$4</f>
        <v>159.80000000000001</v>
      </c>
      <c r="Z6" s="3">
        <f>MAX(Axe!E$5 - $C6/2, 0)*MAX(1 - $D6/200,0)*Axe!$F$5</f>
        <v>196.60000000000002</v>
      </c>
      <c r="AA6" s="3">
        <f>MAX(Axe!E$6 - $C6/2, 0)*MAX(1 - $D6/200,0)*Axe!$F$6</f>
        <v>236.20000000000002</v>
      </c>
      <c r="AB6" s="3">
        <f>MAX(Axe!E$7 - $C6/2, 0)*MAX(1 - $D6/200,0)*Axe!$F$7</f>
        <v>280</v>
      </c>
      <c r="AD6" s="3">
        <f>MAX(Scythe!D$2, 0)*MAX(1 - $D6/100,0)*Scythe!$F$2</f>
        <v>92</v>
      </c>
      <c r="AE6" s="3">
        <f>MAX(Scythe!D$3, 0)*MAX(1 - $D6/100,0)*Scythe!$F$3</f>
        <v>122</v>
      </c>
      <c r="AF6" s="3">
        <f>MAX(Scythe!D$4, 0)*MAX(1 - $D6/100,0)*Scythe!$F$4</f>
        <v>156</v>
      </c>
      <c r="AG6" s="3">
        <f>MAX(Scythe!D$5, 0)*MAX(1 - $D6/100,0)*Scythe!$F$5</f>
        <v>196</v>
      </c>
      <c r="AH6" s="3">
        <f>MAX(Scythe!D$6, 0)*MAX(1 - $D6/100,0)*Scythe!$F$6</f>
        <v>240</v>
      </c>
      <c r="AI6" s="3">
        <f>MAX(Scythe!D$7, 0)*MAX(1 - $D6/100,0)*Scythe!$F$7</f>
        <v>288</v>
      </c>
      <c r="AJ6" s="3">
        <f>MAX(Scythe!D$8, 0)*MAX(1 - $D6/100,0)*Scythe!$F$8</f>
        <v>76</v>
      </c>
      <c r="AK6" s="3">
        <f>MAX(Scythe!D$9, 0)*MAX(1 - $D6/100,0)*Scythe!$F$9</f>
        <v>88</v>
      </c>
      <c r="AL6" s="3">
        <f>MAX(Scythe!D$10, 0)*MAX(1 - $D6/100,0)*Scythe!$F$10</f>
        <v>100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107.41030836656631</v>
      </c>
      <c r="AV6" s="3">
        <f>MAX(Bow!E$3 - $C6, 0)*MAX(1 - $D6/100,0)*Bow!$F$3</f>
        <v>141.93505034153404</v>
      </c>
      <c r="AW6" s="3">
        <f>MAX(Bow!E$4 - $C6, 0)*MAX(1 - $D6/100,0)*Bow!$F$4</f>
        <v>172.62370987483871</v>
      </c>
      <c r="AX6" s="3">
        <f>MAX(Bow!E$5 - $C6, 0)*MAX(1 - $D6/100,0)*Bow!$F$5</f>
        <v>214.82061673313262</v>
      </c>
      <c r="AY6" s="3">
        <f>MAX(Bow!E$6 - $C6, 0)*MAX(1 - $D6/100,0)*Bow!$F$6</f>
        <v>257.01752359142648</v>
      </c>
      <c r="AZ6" s="3">
        <f>MAX(Bow!E$7 - $C6, 0)*MAX(1 - $D6/100,0)*Bow!$F$7</f>
        <v>306.88659533304656</v>
      </c>
      <c r="BB6" s="3">
        <f>MAX(Crossbow!E$2 - $C6/2, 0)*MAX(1 - $D6/200,0)*Crossbow!$F$2</f>
        <v>106.25</v>
      </c>
      <c r="BC6" s="3">
        <f>MAX(Crossbow!E$3 - $C6/2, 0)*MAX(1 - $D6/200,0)*Crossbow!$F$3</f>
        <v>136</v>
      </c>
      <c r="BD6" s="3">
        <f>MAX(Crossbow!E$4 - $C6/2, 0)*MAX(1 - $D6/200,0)*Crossbow!$F$4</f>
        <v>170.17</v>
      </c>
      <c r="BE6" s="3">
        <f>MAX(Crossbow!E$5 - $C6/2, 0)*MAX(1 - $D6/200,0)*Crossbow!$F$5</f>
        <v>208.24999999999997</v>
      </c>
      <c r="BF6" s="3">
        <f>MAX(Crossbow!E$6 - $C6/2, 0)*MAX(1 - $D6/200,0)*Crossbow!$F$6</f>
        <v>251.27699999999999</v>
      </c>
      <c r="BG6" s="3">
        <f>MAX(Crossbow!E$7 - $C6/2, 0)*MAX(1 - $D6/200,0)*Crossbow!$F$7</f>
        <v>297.47620000000001</v>
      </c>
      <c r="BJ6">
        <f>MAX(doge!E$3 - $C6, 0)</f>
        <v>30</v>
      </c>
      <c r="BK6">
        <f>MAX(doge!$E$4 - $C6, 0)</f>
        <v>35</v>
      </c>
      <c r="BL6">
        <f>MAX(doge!$E$5 - $C6, 0)</f>
        <v>40</v>
      </c>
      <c r="BM6">
        <f>MAX(doge!$E$6 - $C6, 0)</f>
        <v>45</v>
      </c>
      <c r="BN6">
        <f>MAX(doge!$E$7 - $C6, 0)</f>
        <v>50</v>
      </c>
      <c r="BP6" s="3">
        <f>MAX(hors!$E$3 - $C6/2, 0)*MAX(1 - $D6/200,0)</f>
        <v>75</v>
      </c>
      <c r="BQ6" s="3">
        <f>MAX(hors!$E$4 - $C6/2, 0)*MAX(1 - $D6/200,0)</f>
        <v>90</v>
      </c>
      <c r="BR6" s="3">
        <f>MAX(hors!$E$5 - $C6/2, 0)*MAX(1 - $D6/200,0)</f>
        <v>115</v>
      </c>
      <c r="BS6" s="3">
        <f>MAX(hors!$E$6 - $C6/2, 0)*MAX(1 - $D6/200,0)</f>
        <v>140</v>
      </c>
      <c r="BU6" s="3">
        <f>MAX(irgl!$E$3 - $C6, 0)*MAX(1 - $D6/100,0)</f>
        <v>200</v>
      </c>
      <c r="BV6" s="3">
        <f>MAX(irgl!$E$4 - $C6, 0)*MAX(1 - $D6/100,0)</f>
        <v>225</v>
      </c>
      <c r="BW6" s="3">
        <f>MAX(irgl!$E$5 - $C6, 0)*MAX(1 - $D6/100,0)</f>
        <v>260</v>
      </c>
      <c r="BX6" s="3">
        <f>MAX(irgl!$E$6 - $C6, 0)*MAX(1 - $D6/100,0)</f>
        <v>300</v>
      </c>
      <c r="BZ6" s="3">
        <f>MAX(sngl!$E$3, 0)*MAX(1 - $D6/100,0)</f>
        <v>120</v>
      </c>
      <c r="CA6" s="3">
        <f>MAX(sngl!$E$4, 0)*MAX(1 - $D6/100,0)</f>
        <v>140</v>
      </c>
      <c r="CB6" s="3">
        <f>MAX(sngl!$E$5, 0)*MAX(1 - $D6/100,0)</f>
        <v>170</v>
      </c>
      <c r="CC6" s="3">
        <f>MAX(sngl!$E$6, 0)*MAX(1 - $D6/100,0)</f>
        <v>200</v>
      </c>
    </row>
    <row r="7" spans="1:81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>($B7 + 3 * $C7) / 10 / (1 - $D7 * 0.006) *POWER($E7, 0.75) * $C$12 / 13</f>
        <v>820.71327059986606</v>
      </c>
      <c r="G7" s="3">
        <v>16.5</v>
      </c>
      <c r="H7" s="10">
        <f t="shared" si="0"/>
        <v>37</v>
      </c>
      <c r="I7" s="10">
        <f t="shared" si="1"/>
        <v>35</v>
      </c>
      <c r="J7" s="10">
        <f t="shared" si="2"/>
        <v>32</v>
      </c>
      <c r="K7" s="10">
        <f t="shared" si="3"/>
        <v>28</v>
      </c>
      <c r="M7" s="3"/>
      <c r="N7" s="3">
        <f>MAX(Sword!E$2 - $C7, 0)*Sword!$F$2</f>
        <v>72</v>
      </c>
      <c r="O7" s="3">
        <f>MAX(Sword!E$3 - $C7, 0)*Sword!$F$3</f>
        <v>94.875</v>
      </c>
      <c r="P7" s="3">
        <f>MAX(Sword!E$4 - $C7, 0)*Sword!$F$4</f>
        <v>120.9375</v>
      </c>
      <c r="Q7" s="3">
        <f>MAX(Sword!E$5 - $C7, 0)*Sword!$F$5</f>
        <v>150.75</v>
      </c>
      <c r="R7" s="3">
        <f>MAX(Sword!E$6 - $C7, 0)*Sword!$F$6</f>
        <v>186</v>
      </c>
      <c r="S7" s="3">
        <f>MAX(Sword!E$7 - $C7, 0)*Sword!$F$7</f>
        <v>223.6875</v>
      </c>
      <c r="T7" s="3">
        <f>MAX(Sword!E$8 - $C7, 0)*Sword!$F$8</f>
        <v>264.375</v>
      </c>
      <c r="U7" s="3">
        <f>MAX(Sword!E$9 - $C7, 0)*Sword!$F$9</f>
        <v>85.5</v>
      </c>
      <c r="W7" s="3">
        <f>MAX(Axe!E$2 - $C7/2, 0)*MAX(1 - $D7/200,0)*Axe!$F$2</f>
        <v>100</v>
      </c>
      <c r="X7" s="3">
        <f>MAX(Axe!E$3 - $C7/2, 0)*MAX(1 - $D7/200,0)*Axe!$F$3</f>
        <v>128</v>
      </c>
      <c r="Y7" s="3">
        <f>MAX(Axe!E$4 - $C7/2, 0)*MAX(1 - $D7/200,0)*Axe!$F$4</f>
        <v>159.80000000000001</v>
      </c>
      <c r="Z7" s="3">
        <f>MAX(Axe!E$5 - $C7/2, 0)*MAX(1 - $D7/200,0)*Axe!$F$5</f>
        <v>196.60000000000002</v>
      </c>
      <c r="AA7" s="3">
        <f>MAX(Axe!E$6 - $C7/2, 0)*MAX(1 - $D7/200,0)*Axe!$F$6</f>
        <v>236.20000000000002</v>
      </c>
      <c r="AB7" s="3">
        <f>MAX(Axe!E$7 - $C7/2, 0)*MAX(1 - $D7/200,0)*Axe!$F$7</f>
        <v>280</v>
      </c>
      <c r="AD7" s="3">
        <f>MAX(Scythe!D$2, 0)*MAX(1 - $D7/100,0)*Scythe!$F$2</f>
        <v>92</v>
      </c>
      <c r="AE7" s="3">
        <f>MAX(Scythe!D$3, 0)*MAX(1 - $D7/100,0)*Scythe!$F$3</f>
        <v>122</v>
      </c>
      <c r="AF7" s="3">
        <f>MAX(Scythe!D$4, 0)*MAX(1 - $D7/100,0)*Scythe!$F$4</f>
        <v>156</v>
      </c>
      <c r="AG7" s="3">
        <f>MAX(Scythe!D$5, 0)*MAX(1 - $D7/100,0)*Scythe!$F$5</f>
        <v>196</v>
      </c>
      <c r="AH7" s="3">
        <f>MAX(Scythe!D$6, 0)*MAX(1 - $D7/100,0)*Scythe!$F$6</f>
        <v>240</v>
      </c>
      <c r="AI7" s="3">
        <f>MAX(Scythe!D$7, 0)*MAX(1 - $D7/100,0)*Scythe!$F$7</f>
        <v>288</v>
      </c>
      <c r="AJ7" s="3">
        <f>MAX(Scythe!D$8, 0)*MAX(1 - $D7/100,0)*Scythe!$F$8</f>
        <v>76</v>
      </c>
      <c r="AK7" s="3">
        <f>MAX(Scythe!D$9, 0)*MAX(1 - $D7/100,0)*Scythe!$F$9</f>
        <v>88</v>
      </c>
      <c r="AL7" s="3">
        <f>MAX(Scythe!D$10, 0)*MAX(1 - $D7/100,0)*Scythe!$F$10</f>
        <v>100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107.41030836656631</v>
      </c>
      <c r="AV7" s="3">
        <f>MAX(Bow!E$3 - $C7, 0)*MAX(1 - $D7/100,0)*Bow!$F$3</f>
        <v>141.93505034153404</v>
      </c>
      <c r="AW7" s="3">
        <f>MAX(Bow!E$4 - $C7, 0)*MAX(1 - $D7/100,0)*Bow!$F$4</f>
        <v>172.62370987483871</v>
      </c>
      <c r="AX7" s="3">
        <f>MAX(Bow!E$5 - $C7, 0)*MAX(1 - $D7/100,0)*Bow!$F$5</f>
        <v>214.82061673313262</v>
      </c>
      <c r="AY7" s="3">
        <f>MAX(Bow!E$6 - $C7, 0)*MAX(1 - $D7/100,0)*Bow!$F$6</f>
        <v>257.01752359142648</v>
      </c>
      <c r="AZ7" s="3">
        <f>MAX(Bow!E$7 - $C7, 0)*MAX(1 - $D7/100,0)*Bow!$F$7</f>
        <v>306.88659533304656</v>
      </c>
      <c r="BB7" s="3">
        <f>MAX(Crossbow!E$2 - $C7/2, 0)*MAX(1 - $D7/200,0)*Crossbow!$F$2</f>
        <v>106.25</v>
      </c>
      <c r="BC7" s="3">
        <f>MAX(Crossbow!E$3 - $C7/2, 0)*MAX(1 - $D7/200,0)*Crossbow!$F$3</f>
        <v>136</v>
      </c>
      <c r="BD7" s="3">
        <f>MAX(Crossbow!E$4 - $C7/2, 0)*MAX(1 - $D7/200,0)*Crossbow!$F$4</f>
        <v>170.17</v>
      </c>
      <c r="BE7" s="3">
        <f>MAX(Crossbow!E$5 - $C7/2, 0)*MAX(1 - $D7/200,0)*Crossbow!$F$5</f>
        <v>208.24999999999997</v>
      </c>
      <c r="BF7" s="3">
        <f>MAX(Crossbow!E$6 - $C7/2, 0)*MAX(1 - $D7/200,0)*Crossbow!$F$6</f>
        <v>251.27699999999999</v>
      </c>
      <c r="BG7" s="3">
        <f>MAX(Crossbow!E$7 - $C7/2, 0)*MAX(1 - $D7/200,0)*Crossbow!$F$7</f>
        <v>297.47620000000001</v>
      </c>
      <c r="BJ7">
        <f>MAX(doge!E$3 - $C7, 0)</f>
        <v>30</v>
      </c>
      <c r="BK7">
        <f>MAX(doge!$E$4 - $C7, 0)</f>
        <v>35</v>
      </c>
      <c r="BL7">
        <f>MAX(doge!$E$5 - $C7, 0)</f>
        <v>40</v>
      </c>
      <c r="BM7">
        <f>MAX(doge!$E$6 - $C7, 0)</f>
        <v>45</v>
      </c>
      <c r="BN7">
        <f>MAX(doge!$E$7 - $C7, 0)</f>
        <v>50</v>
      </c>
      <c r="BP7" s="3">
        <f>MAX(hors!$E$3 - $C7/2, 0)*MAX(1 - $D7/200,0)</f>
        <v>75</v>
      </c>
      <c r="BQ7" s="3">
        <f>MAX(hors!$E$4 - $C7/2, 0)*MAX(1 - $D7/200,0)</f>
        <v>90</v>
      </c>
      <c r="BR7" s="3">
        <f>MAX(hors!$E$5 - $C7/2, 0)*MAX(1 - $D7/200,0)</f>
        <v>115</v>
      </c>
      <c r="BS7" s="3">
        <f>MAX(hors!$E$6 - $C7/2, 0)*MAX(1 - $D7/200,0)</f>
        <v>140</v>
      </c>
      <c r="BU7" s="3">
        <f>MAX(irgl!$E$3 - $C7, 0)*MAX(1 - $D7/100,0)</f>
        <v>200</v>
      </c>
      <c r="BV7" s="3">
        <f>MAX(irgl!$E$4 - $C7, 0)*MAX(1 - $D7/100,0)</f>
        <v>225</v>
      </c>
      <c r="BW7" s="3">
        <f>MAX(irgl!$E$5 - $C7, 0)*MAX(1 - $D7/100,0)</f>
        <v>260</v>
      </c>
      <c r="BX7" s="3">
        <f>MAX(irgl!$E$6 - $C7, 0)*MAX(1 - $D7/100,0)</f>
        <v>300</v>
      </c>
      <c r="BZ7" s="3">
        <f>MAX(sngl!$E$3, 0)*MAX(1 - $D7/100,0)</f>
        <v>120</v>
      </c>
      <c r="CA7" s="3">
        <f>MAX(sngl!$E$4, 0)*MAX(1 - $D7/100,0)</f>
        <v>140</v>
      </c>
      <c r="CB7" s="3">
        <f>MAX(sngl!$E$5, 0)*MAX(1 - $D7/100,0)</f>
        <v>170</v>
      </c>
      <c r="CC7" s="3">
        <f>MAX(sngl!$E$6, 0)*MAX(1 - $D7/100,0)</f>
        <v>200</v>
      </c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B10" t="s">
        <v>4</v>
      </c>
      <c r="C10" s="2">
        <v>0.2</v>
      </c>
    </row>
    <row r="11" spans="1:81" x14ac:dyDescent="0.3">
      <c r="B11" t="s">
        <v>5</v>
      </c>
      <c r="C11" s="2">
        <v>0.2</v>
      </c>
    </row>
    <row r="12" spans="1:81" x14ac:dyDescent="0.3">
      <c r="B12" t="s">
        <v>56</v>
      </c>
      <c r="C12">
        <v>1.1499999999999999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A1F0-E2F8-479C-9846-E59DF8B11475}">
  <dimension ref="A1:CC13"/>
  <sheetViews>
    <sheetView zoomScaleNormal="100" workbookViewId="0">
      <pane xSplit="1" topLeftCell="D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240</v>
      </c>
      <c r="C3">
        <v>30</v>
      </c>
      <c r="D3">
        <v>45</v>
      </c>
      <c r="E3">
        <v>200</v>
      </c>
      <c r="F3" s="3">
        <f t="shared" ref="F3:F8" si="0">($B3 + 3 * $C3) / 10 / (1 - $D3 * 0.006) *POWER($E3, 0.75) * $C$13 / 13</f>
        <v>184.93547376099528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27</v>
      </c>
      <c r="O3" s="3">
        <f>MAX(Sword!E$3 - $C3, 0)*Sword!$F$3</f>
        <v>49.875</v>
      </c>
      <c r="P3" s="3">
        <f>MAX(Sword!E$4 - $C3, 0)*Sword!$F$4</f>
        <v>75.9375</v>
      </c>
      <c r="Q3" s="3">
        <f>MAX(Sword!E$5 - $C3, 0)*Sword!$F$5</f>
        <v>105.75</v>
      </c>
      <c r="R3" s="3">
        <f>MAX(Sword!E$6 - $C3, 0)*Sword!$F$6</f>
        <v>141</v>
      </c>
      <c r="S3" s="3">
        <f>MAX(Sword!E$7 - $C3, 0)*Sword!$F$7</f>
        <v>178.6875</v>
      </c>
      <c r="T3" s="3">
        <f>MAX(Sword!E$8 - $C3, 0)*Sword!$F$8</f>
        <v>219.375</v>
      </c>
      <c r="U3" s="3">
        <f>MAX(Sword!E$9 - $C3, 0)*Sword!$F$9</f>
        <v>40.5</v>
      </c>
      <c r="W3" s="3">
        <f>MAX(Axe!E$2 - $C3/2, 0)*MAX(1 - $D3/200,0)*Axe!$F$2</f>
        <v>68.2</v>
      </c>
      <c r="X3" s="3">
        <f>MAX(Axe!E$3 - $C3/2, 0)*MAX(1 - $D3/200,0)*Axe!$F$3</f>
        <v>89.9</v>
      </c>
      <c r="Y3" s="3">
        <f>MAX(Axe!E$4 - $C3/2, 0)*MAX(1 - $D3/200,0)*Axe!$F$4</f>
        <v>114.54500000000002</v>
      </c>
      <c r="Z3" s="3">
        <f>MAX(Axe!E$5 - $C3/2, 0)*MAX(1 - $D3/200,0)*Axe!$F$5</f>
        <v>143.06500000000003</v>
      </c>
      <c r="AA3" s="3">
        <f>MAX(Axe!E$6 - $C3/2, 0)*MAX(1 - $D3/200,0)*Axe!$F$6</f>
        <v>173.755</v>
      </c>
      <c r="AB3" s="3">
        <f>MAX(Axe!E$7 - $C3/2, 0)*MAX(1 - $D3/200,0)*Axe!$F$7</f>
        <v>207.70000000000002</v>
      </c>
      <c r="AD3" s="3">
        <f>MAX(Scythe!D$2, 0)*MAX(1 - $D3/100,0)*Scythe!$F$2</f>
        <v>50.6</v>
      </c>
      <c r="AE3" s="3">
        <f>MAX(Scythe!D$3, 0)*MAX(1 - $D3/100,0)*Scythe!$F$3</f>
        <v>67.100000000000009</v>
      </c>
      <c r="AF3" s="3">
        <f>MAX(Scythe!D$4, 0)*MAX(1 - $D3/100,0)*Scythe!$F$4</f>
        <v>85.800000000000011</v>
      </c>
      <c r="AG3" s="3">
        <f>MAX(Scythe!D$5, 0)*MAX(1 - $D3/100,0)*Scythe!$F$5</f>
        <v>107.80000000000001</v>
      </c>
      <c r="AH3" s="3">
        <f>MAX(Scythe!D$6, 0)*MAX(1 - $D3/100,0)*Scythe!$F$6</f>
        <v>132</v>
      </c>
      <c r="AI3" s="3">
        <f>MAX(Scythe!D$7, 0)*MAX(1 - $D3/100,0)*Scythe!$F$7</f>
        <v>158.4</v>
      </c>
      <c r="AJ3" s="3">
        <f>MAX(Scythe!D$8, 0)*MAX(1 - $D3/100,0)*Scythe!$F$8</f>
        <v>41.800000000000004</v>
      </c>
      <c r="AK3" s="3">
        <f>MAX(Scythe!D$9, 0)*MAX(1 - $D3/100,0)*Scythe!$F$9</f>
        <v>48.400000000000006</v>
      </c>
      <c r="AL3" s="3">
        <f>MAX(Scythe!D$10, 0)*MAX(1 - $D3/100,0)*Scythe!$F$10</f>
        <v>55.000000000000007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48.350669601611479</v>
      </c>
      <c r="AV3" s="3">
        <f>MAX(Bow!E$3 - $C3, 0)*MAX(1 - $D3/100,0)*Bow!$F$3</f>
        <v>67.339277687843733</v>
      </c>
      <c r="AW3" s="3">
        <f>MAX(Bow!E$4 - $C3, 0)*MAX(1 - $D3/100,0)*Bow!$F$4</f>
        <v>84.218040431161299</v>
      </c>
      <c r="AX3" s="3">
        <f>MAX(Bow!E$5 - $C3, 0)*MAX(1 - $D3/100,0)*Bow!$F$5</f>
        <v>107.42633920322295</v>
      </c>
      <c r="AY3" s="3">
        <f>MAX(Bow!E$6 - $C3, 0)*MAX(1 - $D3/100,0)*Bow!$F$6</f>
        <v>130.63463797528459</v>
      </c>
      <c r="AZ3" s="3">
        <f>MAX(Bow!E$7 - $C3, 0)*MAX(1 - $D3/100,0)*Bow!$F$7</f>
        <v>158.06262743317563</v>
      </c>
      <c r="BB3" s="3">
        <f>MAX(Crossbow!E$2 - $C3/2, 0)*MAX(1 - $D3/200,0)*Crossbow!$F$2</f>
        <v>72.462499999999991</v>
      </c>
      <c r="BC3" s="3">
        <f>MAX(Crossbow!E$3 - $C3/2, 0)*MAX(1 - $D3/200,0)*Crossbow!$F$3</f>
        <v>95.518749999999997</v>
      </c>
      <c r="BD3" s="3">
        <f>MAX(Crossbow!E$4 - $C3/2, 0)*MAX(1 - $D3/200,0)*Crossbow!$F$4</f>
        <v>122.0005</v>
      </c>
      <c r="BE3" s="3">
        <f>MAX(Crossbow!E$5 - $C3/2, 0)*MAX(1 - $D3/200,0)*Crossbow!$F$5</f>
        <v>151.51249999999996</v>
      </c>
      <c r="BF3" s="3">
        <f>MAX(Crossbow!E$6 - $C3/2, 0)*MAX(1 - $D3/200,0)*Crossbow!$F$6</f>
        <v>184.85842500000001</v>
      </c>
      <c r="BG3" s="3">
        <f>MAX(Crossbow!E$7 - $C3/2, 0)*MAX(1 - $D3/200,0)*Crossbow!$F$7</f>
        <v>220.66280500000002</v>
      </c>
      <c r="BJ3">
        <f>MAX(doge!E$3 - $C3, 0)</f>
        <v>0</v>
      </c>
      <c r="BK3">
        <f>MAX(doge!$E$4 - $C3, 0)</f>
        <v>5</v>
      </c>
      <c r="BL3">
        <f>MAX(doge!$E$5 - $C3, 0)</f>
        <v>10</v>
      </c>
      <c r="BM3">
        <f>MAX(doge!$E$6 - $C3, 0)</f>
        <v>15</v>
      </c>
      <c r="BN3">
        <f>MAX(doge!$E$7 - $C3, 0)</f>
        <v>20</v>
      </c>
      <c r="BP3" s="3">
        <f>MAX(hors!$E$3 - $C3/2, 0)*MAX(1 - $D3/200,0)</f>
        <v>46.5</v>
      </c>
      <c r="BQ3" s="3">
        <f>MAX(hors!$E$4 - $C3/2, 0)*MAX(1 - $D3/200,0)</f>
        <v>58.125</v>
      </c>
      <c r="BR3" s="3">
        <f>MAX(hors!$E$5 - $C3/2, 0)*MAX(1 - $D3/200,0)</f>
        <v>77.5</v>
      </c>
      <c r="BS3" s="3">
        <f>MAX(hors!$E$6 - $C3/2, 0)*MAX(1 - $D3/200,0)</f>
        <v>96.875</v>
      </c>
      <c r="BU3" s="3">
        <f>MAX(irgl!$E$3 - $C3, 0)*MAX(1 - $D3/100,0)</f>
        <v>93.500000000000014</v>
      </c>
      <c r="BV3" s="3">
        <f>MAX(irgl!$E$4 - $C3, 0)*MAX(1 - $D3/100,0)</f>
        <v>107.25000000000001</v>
      </c>
      <c r="BW3" s="3">
        <f>MAX(irgl!$E$5 - $C3, 0)*MAX(1 - $D3/100,0)</f>
        <v>126.50000000000001</v>
      </c>
      <c r="BX3" s="3">
        <f>MAX(irgl!$E$6 - $C3, 0)*MAX(1 - $D3/100,0)</f>
        <v>148.5</v>
      </c>
      <c r="BZ3" s="3">
        <f>MAX(sngl!$E$3, 0)*MAX(1 - $D3/100,0)</f>
        <v>66</v>
      </c>
      <c r="CA3" s="3">
        <f>MAX(sngl!$E$4, 0)*MAX(1 - $D3/100,0)</f>
        <v>77</v>
      </c>
      <c r="CB3" s="3">
        <f>MAX(sngl!$E$5, 0)*MAX(1 - $D3/100,0)</f>
        <v>93.500000000000014</v>
      </c>
      <c r="CC3" s="3">
        <f>MAX(sngl!$E$6, 0)*MAX(1 - $D3/100,0)</f>
        <v>110.00000000000001</v>
      </c>
    </row>
    <row r="4" spans="1:81" x14ac:dyDescent="0.3">
      <c r="A4" s="1">
        <v>2</v>
      </c>
      <c r="B4">
        <v>300</v>
      </c>
      <c r="C4">
        <v>30</v>
      </c>
      <c r="D4">
        <v>47</v>
      </c>
      <c r="E4">
        <v>250</v>
      </c>
      <c r="F4" s="3">
        <f t="shared" si="0"/>
        <v>262.69500620117026</v>
      </c>
      <c r="G4" s="3">
        <v>4</v>
      </c>
      <c r="H4" s="10">
        <f t="shared" ref="H4:H8" si="1">_xlfn.CEILING.MATH(LN(MAX($G4*4,1))^2.5+1)</f>
        <v>14</v>
      </c>
      <c r="I4" s="10">
        <f t="shared" ref="I4:I8" si="2">_xlfn.CEILING.MATH(LN(MAX($G4*3.5,1))^2.5+1)</f>
        <v>13</v>
      </c>
      <c r="J4" s="10">
        <f t="shared" ref="J4:J8" si="3">_xlfn.CEILING.MATH(LN(MAX($G4*3,1))^2.5+1)</f>
        <v>11</v>
      </c>
      <c r="K4" s="10">
        <f t="shared" ref="K4:K8" si="4">_xlfn.CEILING.MATH(LN(MAX($G4*2.5,1))^2.5+1)</f>
        <v>10</v>
      </c>
      <c r="M4" s="3"/>
      <c r="N4" s="3">
        <f>MAX(Sword!E$2 - $C4, 0)*Sword!$F$2</f>
        <v>27</v>
      </c>
      <c r="O4" s="3">
        <f>MAX(Sword!E$3 - $C4, 0)*Sword!$F$3</f>
        <v>49.875</v>
      </c>
      <c r="P4" s="3">
        <f>MAX(Sword!E$4 - $C4, 0)*Sword!$F$4</f>
        <v>75.9375</v>
      </c>
      <c r="Q4" s="3">
        <f>MAX(Sword!E$5 - $C4, 0)*Sword!$F$5</f>
        <v>105.75</v>
      </c>
      <c r="R4" s="3">
        <f>MAX(Sword!E$6 - $C4, 0)*Sword!$F$6</f>
        <v>141</v>
      </c>
      <c r="S4" s="3">
        <f>MAX(Sword!E$7 - $C4, 0)*Sword!$F$7</f>
        <v>178.6875</v>
      </c>
      <c r="T4" s="3">
        <f>MAX(Sword!E$8 - $C4, 0)*Sword!$F$8</f>
        <v>219.375</v>
      </c>
      <c r="U4" s="3">
        <f>MAX(Sword!E$9 - $C4, 0)*Sword!$F$9</f>
        <v>40.5</v>
      </c>
      <c r="W4" s="3">
        <f>MAX(Axe!E$2 - $C4/2, 0)*MAX(1 - $D4/200,0)*Axe!$F$2</f>
        <v>67.320000000000007</v>
      </c>
      <c r="X4" s="3">
        <f>MAX(Axe!E$3 - $C4/2, 0)*MAX(1 - $D4/200,0)*Axe!$F$3</f>
        <v>88.740000000000009</v>
      </c>
      <c r="Y4" s="3">
        <f>MAX(Axe!E$4 - $C4/2, 0)*MAX(1 - $D4/200,0)*Axe!$F$4</f>
        <v>113.06700000000001</v>
      </c>
      <c r="Z4" s="3">
        <f>MAX(Axe!E$5 - $C4/2, 0)*MAX(1 - $D4/200,0)*Axe!$F$5</f>
        <v>141.21900000000002</v>
      </c>
      <c r="AA4" s="3">
        <f>MAX(Axe!E$6 - $C4/2, 0)*MAX(1 - $D4/200,0)*Axe!$F$6</f>
        <v>171.51300000000003</v>
      </c>
      <c r="AB4" s="3">
        <f>MAX(Axe!E$7 - $C4/2, 0)*MAX(1 - $D4/200,0)*Axe!$F$7</f>
        <v>205.01999999999998</v>
      </c>
      <c r="AD4" s="3">
        <f>MAX(Scythe!D$2, 0)*MAX(1 - $D4/100,0)*Scythe!$F$2</f>
        <v>48.760000000000005</v>
      </c>
      <c r="AE4" s="3">
        <f>MAX(Scythe!D$3, 0)*MAX(1 - $D4/100,0)*Scythe!$F$3</f>
        <v>64.66</v>
      </c>
      <c r="AF4" s="3">
        <f>MAX(Scythe!D$4, 0)*MAX(1 - $D4/100,0)*Scythe!$F$4</f>
        <v>82.68</v>
      </c>
      <c r="AG4" s="3">
        <f>MAX(Scythe!D$5, 0)*MAX(1 - $D4/100,0)*Scythe!$F$5</f>
        <v>103.88000000000001</v>
      </c>
      <c r="AH4" s="3">
        <f>MAX(Scythe!D$6, 0)*MAX(1 - $D4/100,0)*Scythe!$F$6</f>
        <v>127.2</v>
      </c>
      <c r="AI4" s="3">
        <f>MAX(Scythe!D$7, 0)*MAX(1 - $D4/100,0)*Scythe!$F$7</f>
        <v>152.64000000000001</v>
      </c>
      <c r="AJ4" s="3">
        <f>MAX(Scythe!D$8, 0)*MAX(1 - $D4/100,0)*Scythe!$F$8</f>
        <v>40.28</v>
      </c>
      <c r="AK4" s="3">
        <f>MAX(Scythe!D$9, 0)*MAX(1 - $D4/100,0)*Scythe!$F$9</f>
        <v>46.64</v>
      </c>
      <c r="AL4" s="3">
        <f>MAX(Scythe!D$10, 0)*MAX(1 - $D4/100,0)*Scythe!$F$10</f>
        <v>53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46.592463434280148</v>
      </c>
      <c r="AV4" s="3">
        <f>MAX(Bow!E$3 - $C4, 0)*MAX(1 - $D4/100,0)*Bow!$F$3</f>
        <v>64.890576681013044</v>
      </c>
      <c r="AW4" s="3">
        <f>MAX(Bow!E$4 - $C4, 0)*MAX(1 - $D4/100,0)*Bow!$F$4</f>
        <v>81.155566233664516</v>
      </c>
      <c r="AX4" s="3">
        <f>MAX(Bow!E$5 - $C4, 0)*MAX(1 - $D4/100,0)*Bow!$F$5</f>
        <v>103.5199268685603</v>
      </c>
      <c r="AY4" s="3">
        <f>MAX(Bow!E$6 - $C4, 0)*MAX(1 - $D4/100,0)*Bow!$F$6</f>
        <v>125.88428750345605</v>
      </c>
      <c r="AZ4" s="3">
        <f>MAX(Bow!E$7 - $C4, 0)*MAX(1 - $D4/100,0)*Bow!$F$7</f>
        <v>152.3148955265147</v>
      </c>
      <c r="BB4" s="3">
        <f>MAX(Crossbow!E$2 - $C4/2, 0)*MAX(1 - $D4/200,0)*Crossbow!$F$2</f>
        <v>71.527500000000003</v>
      </c>
      <c r="BC4" s="3">
        <f>MAX(Crossbow!E$3 - $C4/2, 0)*MAX(1 - $D4/200,0)*Crossbow!$F$3</f>
        <v>94.286249999999995</v>
      </c>
      <c r="BD4" s="3">
        <f>MAX(Crossbow!E$4 - $C4/2, 0)*MAX(1 - $D4/200,0)*Crossbow!$F$4</f>
        <v>120.4263</v>
      </c>
      <c r="BE4" s="3">
        <f>MAX(Crossbow!E$5 - $C4/2, 0)*MAX(1 - $D4/200,0)*Crossbow!$F$5</f>
        <v>149.55749999999998</v>
      </c>
      <c r="BF4" s="3">
        <f>MAX(Crossbow!E$6 - $C4/2, 0)*MAX(1 - $D4/200,0)*Crossbow!$F$6</f>
        <v>182.47315500000002</v>
      </c>
      <c r="BG4" s="3">
        <f>MAX(Crossbow!E$7 - $C4/2, 0)*MAX(1 - $D4/200,0)*Crossbow!$F$7</f>
        <v>217.81554300000005</v>
      </c>
      <c r="BJ4">
        <f>MAX(doge!E$3 - $C4, 0)</f>
        <v>0</v>
      </c>
      <c r="BK4">
        <f>MAX(doge!$E$4 - $C4, 0)</f>
        <v>5</v>
      </c>
      <c r="BL4">
        <f>MAX(doge!$E$5 - $C4, 0)</f>
        <v>10</v>
      </c>
      <c r="BM4">
        <f>MAX(doge!$E$6 - $C4, 0)</f>
        <v>15</v>
      </c>
      <c r="BN4">
        <f>MAX(doge!$E$7 - $C4, 0)</f>
        <v>20</v>
      </c>
      <c r="BP4" s="3">
        <f>MAX(hors!$E$3 - $C4/2, 0)*MAX(1 - $D4/200,0)</f>
        <v>45.9</v>
      </c>
      <c r="BQ4" s="3">
        <f>MAX(hors!$E$4 - $C4/2, 0)*MAX(1 - $D4/200,0)</f>
        <v>57.375</v>
      </c>
      <c r="BR4" s="3">
        <f>MAX(hors!$E$5 - $C4/2, 0)*MAX(1 - $D4/200,0)</f>
        <v>76.5</v>
      </c>
      <c r="BS4" s="3">
        <f>MAX(hors!$E$6 - $C4/2, 0)*MAX(1 - $D4/200,0)</f>
        <v>95.625</v>
      </c>
      <c r="BU4" s="3">
        <f>MAX(irgl!$E$3 - $C4, 0)*MAX(1 - $D4/100,0)</f>
        <v>90.100000000000009</v>
      </c>
      <c r="BV4" s="3">
        <f>MAX(irgl!$E$4 - $C4, 0)*MAX(1 - $D4/100,0)</f>
        <v>103.35000000000001</v>
      </c>
      <c r="BW4" s="3">
        <f>MAX(irgl!$E$5 - $C4, 0)*MAX(1 - $D4/100,0)</f>
        <v>121.9</v>
      </c>
      <c r="BX4" s="3">
        <f>MAX(irgl!$E$6 - $C4, 0)*MAX(1 - $D4/100,0)</f>
        <v>143.1</v>
      </c>
      <c r="BZ4" s="3">
        <f>MAX(sngl!$E$3, 0)*MAX(1 - $D4/100,0)</f>
        <v>63.6</v>
      </c>
      <c r="CA4" s="3">
        <f>MAX(sngl!$E$4, 0)*MAX(1 - $D4/100,0)</f>
        <v>74.2</v>
      </c>
      <c r="CB4" s="3">
        <f>MAX(sngl!$E$5, 0)*MAX(1 - $D4/100,0)</f>
        <v>90.100000000000009</v>
      </c>
      <c r="CC4" s="3">
        <f>MAX(sngl!$E$6, 0)*MAX(1 - $D4/100,0)</f>
        <v>106</v>
      </c>
    </row>
    <row r="5" spans="1:81" x14ac:dyDescent="0.3">
      <c r="A5" s="1">
        <v>3</v>
      </c>
      <c r="B5">
        <v>360</v>
      </c>
      <c r="C5">
        <v>32</v>
      </c>
      <c r="D5">
        <v>47</v>
      </c>
      <c r="E5">
        <v>300</v>
      </c>
      <c r="F5" s="3">
        <f t="shared" si="0"/>
        <v>352.1583473897947</v>
      </c>
      <c r="G5" s="3">
        <v>7</v>
      </c>
      <c r="H5" s="10">
        <f t="shared" si="1"/>
        <v>22</v>
      </c>
      <c r="I5" s="10">
        <f t="shared" si="2"/>
        <v>20</v>
      </c>
      <c r="J5" s="10">
        <f t="shared" si="3"/>
        <v>18</v>
      </c>
      <c r="K5" s="10">
        <f t="shared" si="4"/>
        <v>15</v>
      </c>
      <c r="M5" s="3"/>
      <c r="N5" s="3">
        <f>MAX(Sword!E$2 - $C5, 0)*Sword!$F$2</f>
        <v>24</v>
      </c>
      <c r="O5" s="3">
        <f>MAX(Sword!E$3 - $C5, 0)*Sword!$F$3</f>
        <v>46.875</v>
      </c>
      <c r="P5" s="3">
        <f>MAX(Sword!E$4 - $C5, 0)*Sword!$F$4</f>
        <v>72.9375</v>
      </c>
      <c r="Q5" s="3">
        <f>MAX(Sword!E$5 - $C5, 0)*Sword!$F$5</f>
        <v>102.75</v>
      </c>
      <c r="R5" s="3">
        <f>MAX(Sword!E$6 - $C5, 0)*Sword!$F$6</f>
        <v>138</v>
      </c>
      <c r="S5" s="3">
        <f>MAX(Sword!E$7 - $C5, 0)*Sword!$F$7</f>
        <v>175.6875</v>
      </c>
      <c r="T5" s="3">
        <f>MAX(Sword!E$8 - $C5, 0)*Sword!$F$8</f>
        <v>216.375</v>
      </c>
      <c r="U5" s="3">
        <f>MAX(Sword!E$9 - $C5, 0)*Sword!$F$9</f>
        <v>37.5</v>
      </c>
      <c r="W5" s="3">
        <f>MAX(Axe!E$2 - $C5/2, 0)*MAX(1 - $D5/200,0)*Axe!$F$2</f>
        <v>66.708000000000013</v>
      </c>
      <c r="X5" s="3">
        <f>MAX(Axe!E$3 - $C5/2, 0)*MAX(1 - $D5/200,0)*Axe!$F$3</f>
        <v>88.128</v>
      </c>
      <c r="Y5" s="3">
        <f>MAX(Axe!E$4 - $C5/2, 0)*MAX(1 - $D5/200,0)*Axe!$F$4</f>
        <v>112.455</v>
      </c>
      <c r="Z5" s="3">
        <f>MAX(Axe!E$5 - $C5/2, 0)*MAX(1 - $D5/200,0)*Axe!$F$5</f>
        <v>140.607</v>
      </c>
      <c r="AA5" s="3">
        <f>MAX(Axe!E$6 - $C5/2, 0)*MAX(1 - $D5/200,0)*Axe!$F$6</f>
        <v>170.90100000000001</v>
      </c>
      <c r="AB5" s="3">
        <f>MAX(Axe!E$7 - $C5/2, 0)*MAX(1 - $D5/200,0)*Axe!$F$7</f>
        <v>204.40800000000002</v>
      </c>
      <c r="AD5" s="3">
        <f>MAX(Scythe!D$2, 0)*MAX(1 - $D5/100,0)*Scythe!$F$2</f>
        <v>48.760000000000005</v>
      </c>
      <c r="AE5" s="3">
        <f>MAX(Scythe!D$3, 0)*MAX(1 - $D5/100,0)*Scythe!$F$3</f>
        <v>64.66</v>
      </c>
      <c r="AF5" s="3">
        <f>MAX(Scythe!D$4, 0)*MAX(1 - $D5/100,0)*Scythe!$F$4</f>
        <v>82.68</v>
      </c>
      <c r="AG5" s="3">
        <f>MAX(Scythe!D$5, 0)*MAX(1 - $D5/100,0)*Scythe!$F$5</f>
        <v>103.88000000000001</v>
      </c>
      <c r="AH5" s="3">
        <f>MAX(Scythe!D$6, 0)*MAX(1 - $D5/100,0)*Scythe!$F$6</f>
        <v>127.2</v>
      </c>
      <c r="AI5" s="3">
        <f>MAX(Scythe!D$7, 0)*MAX(1 - $D5/100,0)*Scythe!$F$7</f>
        <v>152.64000000000001</v>
      </c>
      <c r="AJ5" s="3">
        <f>MAX(Scythe!D$8, 0)*MAX(1 - $D5/100,0)*Scythe!$F$8</f>
        <v>40.28</v>
      </c>
      <c r="AK5" s="3">
        <f>MAX(Scythe!D$9, 0)*MAX(1 - $D5/100,0)*Scythe!$F$9</f>
        <v>46.64</v>
      </c>
      <c r="AL5" s="3">
        <f>MAX(Scythe!D$10, 0)*MAX(1 - $D5/100,0)*Scythe!$F$10</f>
        <v>53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45.903463434280148</v>
      </c>
      <c r="AV5" s="3">
        <f>MAX(Bow!E$3 - $C5, 0)*MAX(1 - $D5/100,0)*Bow!$F$3</f>
        <v>64.201576681013051</v>
      </c>
      <c r="AW5" s="3">
        <f>MAX(Bow!E$4 - $C5, 0)*MAX(1 - $D5/100,0)*Bow!$F$4</f>
        <v>80.466566233664523</v>
      </c>
      <c r="AX5" s="3">
        <f>MAX(Bow!E$5 - $C5, 0)*MAX(1 - $D5/100,0)*Bow!$F$5</f>
        <v>102.8309268685603</v>
      </c>
      <c r="AY5" s="3">
        <f>MAX(Bow!E$6 - $C5, 0)*MAX(1 - $D5/100,0)*Bow!$F$6</f>
        <v>125.19528750345604</v>
      </c>
      <c r="AZ5" s="3">
        <f>MAX(Bow!E$7 - $C5, 0)*MAX(1 - $D5/100,0)*Bow!$F$7</f>
        <v>151.62589552651471</v>
      </c>
      <c r="BB5" s="3">
        <f>MAX(Crossbow!E$2 - $C5/2, 0)*MAX(1 - $D5/200,0)*Crossbow!$F$2</f>
        <v>70.877250000000004</v>
      </c>
      <c r="BC5" s="3">
        <f>MAX(Crossbow!E$3 - $C5/2, 0)*MAX(1 - $D5/200,0)*Crossbow!$F$3</f>
        <v>93.635999999999996</v>
      </c>
      <c r="BD5" s="3">
        <f>MAX(Crossbow!E$4 - $C5/2, 0)*MAX(1 - $D5/200,0)*Crossbow!$F$4</f>
        <v>119.77604999999998</v>
      </c>
      <c r="BE5" s="3">
        <f>MAX(Crossbow!E$5 - $C5/2, 0)*MAX(1 - $D5/200,0)*Crossbow!$F$5</f>
        <v>148.90724999999998</v>
      </c>
      <c r="BF5" s="3">
        <f>MAX(Crossbow!E$6 - $C5/2, 0)*MAX(1 - $D5/200,0)*Crossbow!$F$6</f>
        <v>181.82290499999999</v>
      </c>
      <c r="BG5" s="3">
        <f>MAX(Crossbow!E$7 - $C5/2, 0)*MAX(1 - $D5/200,0)*Crossbow!$F$7</f>
        <v>217.16529300000002</v>
      </c>
      <c r="BJ5">
        <f>MAX(doge!E$3 - $C5, 0)</f>
        <v>0</v>
      </c>
      <c r="BK5">
        <f>MAX(doge!$E$4 - $C5, 0)</f>
        <v>3</v>
      </c>
      <c r="BL5">
        <f>MAX(doge!$E$5 - $C5, 0)</f>
        <v>8</v>
      </c>
      <c r="BM5">
        <f>MAX(doge!$E$6 - $C5, 0)</f>
        <v>13</v>
      </c>
      <c r="BN5">
        <f>MAX(doge!$E$7 - $C5, 0)</f>
        <v>18</v>
      </c>
      <c r="BP5" s="3">
        <f>MAX(hors!$E$3 - $C5/2, 0)*MAX(1 - $D5/200,0)</f>
        <v>45.134999999999998</v>
      </c>
      <c r="BQ5" s="3">
        <f>MAX(hors!$E$4 - $C5/2, 0)*MAX(1 - $D5/200,0)</f>
        <v>56.61</v>
      </c>
      <c r="BR5" s="3">
        <f>MAX(hors!$E$5 - $C5/2, 0)*MAX(1 - $D5/200,0)</f>
        <v>75.734999999999999</v>
      </c>
      <c r="BS5" s="3">
        <f>MAX(hors!$E$6 - $C5/2, 0)*MAX(1 - $D5/200,0)</f>
        <v>94.86</v>
      </c>
      <c r="BU5" s="3">
        <f>MAX(irgl!$E$3 - $C5, 0)*MAX(1 - $D5/100,0)</f>
        <v>89.04</v>
      </c>
      <c r="BV5" s="3">
        <f>MAX(irgl!$E$4 - $C5, 0)*MAX(1 - $D5/100,0)</f>
        <v>102.29</v>
      </c>
      <c r="BW5" s="3">
        <f>MAX(irgl!$E$5 - $C5, 0)*MAX(1 - $D5/100,0)</f>
        <v>120.84</v>
      </c>
      <c r="BX5" s="3">
        <f>MAX(irgl!$E$6 - $C5, 0)*MAX(1 - $D5/100,0)</f>
        <v>142.04000000000002</v>
      </c>
      <c r="BZ5" s="3">
        <f>MAX(sngl!$E$3, 0)*MAX(1 - $D5/100,0)</f>
        <v>63.6</v>
      </c>
      <c r="CA5" s="3">
        <f>MAX(sngl!$E$4, 0)*MAX(1 - $D5/100,0)</f>
        <v>74.2</v>
      </c>
      <c r="CB5" s="3">
        <f>MAX(sngl!$E$5, 0)*MAX(1 - $D5/100,0)</f>
        <v>90.100000000000009</v>
      </c>
      <c r="CC5" s="3">
        <f>MAX(sngl!$E$6, 0)*MAX(1 - $D5/100,0)</f>
        <v>106</v>
      </c>
    </row>
    <row r="6" spans="1:81" x14ac:dyDescent="0.3">
      <c r="A6" s="1">
        <v>4</v>
      </c>
      <c r="B6">
        <v>420</v>
      </c>
      <c r="C6">
        <v>32</v>
      </c>
      <c r="D6">
        <v>50</v>
      </c>
      <c r="E6">
        <v>360</v>
      </c>
      <c r="F6" s="3">
        <f t="shared" si="0"/>
        <v>468.63550083058004</v>
      </c>
      <c r="G6" s="3">
        <v>10</v>
      </c>
      <c r="H6" s="10">
        <f t="shared" si="1"/>
        <v>28</v>
      </c>
      <c r="I6" s="10">
        <f t="shared" si="2"/>
        <v>25</v>
      </c>
      <c r="J6" s="10">
        <f t="shared" si="3"/>
        <v>23</v>
      </c>
      <c r="K6" s="10">
        <f t="shared" si="4"/>
        <v>20</v>
      </c>
      <c r="M6" s="3"/>
      <c r="N6" s="3">
        <f>MAX(Sword!E$2 - $C6, 0)*Sword!$F$2</f>
        <v>24</v>
      </c>
      <c r="O6" s="3">
        <f>MAX(Sword!E$3 - $C6, 0)*Sword!$F$3</f>
        <v>46.875</v>
      </c>
      <c r="P6" s="3">
        <f>MAX(Sword!E$4 - $C6, 0)*Sword!$F$4</f>
        <v>72.9375</v>
      </c>
      <c r="Q6" s="3">
        <f>MAX(Sword!E$5 - $C6, 0)*Sword!$F$5</f>
        <v>102.75</v>
      </c>
      <c r="R6" s="3">
        <f>MAX(Sword!E$6 - $C6, 0)*Sword!$F$6</f>
        <v>138</v>
      </c>
      <c r="S6" s="3">
        <f>MAX(Sword!E$7 - $C6, 0)*Sword!$F$7</f>
        <v>175.6875</v>
      </c>
      <c r="T6" s="3">
        <f>MAX(Sword!E$8 - $C6, 0)*Sword!$F$8</f>
        <v>216.375</v>
      </c>
      <c r="U6" s="3">
        <f>MAX(Sword!E$9 - $C6, 0)*Sword!$F$9</f>
        <v>37.5</v>
      </c>
      <c r="W6" s="3">
        <f>MAX(Axe!E$2 - $C6/2, 0)*MAX(1 - $D6/200,0)*Axe!$F$2</f>
        <v>65.400000000000006</v>
      </c>
      <c r="X6" s="3">
        <f>MAX(Axe!E$3 - $C6/2, 0)*MAX(1 - $D6/200,0)*Axe!$F$3</f>
        <v>86.4</v>
      </c>
      <c r="Y6" s="3">
        <f>MAX(Axe!E$4 - $C6/2, 0)*MAX(1 - $D6/200,0)*Axe!$F$4</f>
        <v>110.25</v>
      </c>
      <c r="Z6" s="3">
        <f>MAX(Axe!E$5 - $C6/2, 0)*MAX(1 - $D6/200,0)*Axe!$F$5</f>
        <v>137.85</v>
      </c>
      <c r="AA6" s="3">
        <f>MAX(Axe!E$6 - $C6/2, 0)*MAX(1 - $D6/200,0)*Axe!$F$6</f>
        <v>167.55</v>
      </c>
      <c r="AB6" s="3">
        <f>MAX(Axe!E$7 - $C6/2, 0)*MAX(1 - $D6/200,0)*Axe!$F$7</f>
        <v>200.4</v>
      </c>
      <c r="AD6" s="3">
        <f>MAX(Scythe!D$2, 0)*MAX(1 - $D6/100,0)*Scythe!$F$2</f>
        <v>46</v>
      </c>
      <c r="AE6" s="3">
        <f>MAX(Scythe!D$3, 0)*MAX(1 - $D6/100,0)*Scythe!$F$3</f>
        <v>61</v>
      </c>
      <c r="AF6" s="3">
        <f>MAX(Scythe!D$4, 0)*MAX(1 - $D6/100,0)*Scythe!$F$4</f>
        <v>78</v>
      </c>
      <c r="AG6" s="3">
        <f>MAX(Scythe!D$5, 0)*MAX(1 - $D6/100,0)*Scythe!$F$5</f>
        <v>98</v>
      </c>
      <c r="AH6" s="3">
        <f>MAX(Scythe!D$6, 0)*MAX(1 - $D6/100,0)*Scythe!$F$6</f>
        <v>120</v>
      </c>
      <c r="AI6" s="3">
        <f>MAX(Scythe!D$7, 0)*MAX(1 - $D6/100,0)*Scythe!$F$7</f>
        <v>144</v>
      </c>
      <c r="AJ6" s="3">
        <f>MAX(Scythe!D$8, 0)*MAX(1 - $D6/100,0)*Scythe!$F$8</f>
        <v>38</v>
      </c>
      <c r="AK6" s="3">
        <f>MAX(Scythe!D$9, 0)*MAX(1 - $D6/100,0)*Scythe!$F$9</f>
        <v>44</v>
      </c>
      <c r="AL6" s="3">
        <f>MAX(Scythe!D$10, 0)*MAX(1 - $D6/100,0)*Scythe!$F$10</f>
        <v>50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43.305154183283157</v>
      </c>
      <c r="AV6" s="3">
        <f>MAX(Bow!E$3 - $C6, 0)*MAX(1 - $D6/100,0)*Bow!$F$3</f>
        <v>60.56752517076702</v>
      </c>
      <c r="AW6" s="3">
        <f>MAX(Bow!E$4 - $C6, 0)*MAX(1 - $D6/100,0)*Bow!$F$4</f>
        <v>75.911854937419363</v>
      </c>
      <c r="AX6" s="3">
        <f>MAX(Bow!E$5 - $C6, 0)*MAX(1 - $D6/100,0)*Bow!$F$5</f>
        <v>97.010308366566306</v>
      </c>
      <c r="AY6" s="3">
        <f>MAX(Bow!E$6 - $C6, 0)*MAX(1 - $D6/100,0)*Bow!$F$6</f>
        <v>118.10876179571325</v>
      </c>
      <c r="AZ6" s="3">
        <f>MAX(Bow!E$7 - $C6, 0)*MAX(1 - $D6/100,0)*Bow!$F$7</f>
        <v>143.0432976665233</v>
      </c>
      <c r="BB6" s="3">
        <f>MAX(Crossbow!E$2 - $C6/2, 0)*MAX(1 - $D6/200,0)*Crossbow!$F$2</f>
        <v>69.487499999999997</v>
      </c>
      <c r="BC6" s="3">
        <f>MAX(Crossbow!E$3 - $C6/2, 0)*MAX(1 - $D6/200,0)*Crossbow!$F$3</f>
        <v>91.8</v>
      </c>
      <c r="BD6" s="3">
        <f>MAX(Crossbow!E$4 - $C6/2, 0)*MAX(1 - $D6/200,0)*Crossbow!$F$4</f>
        <v>117.42749999999998</v>
      </c>
      <c r="BE6" s="3">
        <f>MAX(Crossbow!E$5 - $C6/2, 0)*MAX(1 - $D6/200,0)*Crossbow!$F$5</f>
        <v>145.98749999999998</v>
      </c>
      <c r="BF6" s="3">
        <f>MAX(Crossbow!E$6 - $C6/2, 0)*MAX(1 - $D6/200,0)*Crossbow!$F$6</f>
        <v>178.25774999999999</v>
      </c>
      <c r="BG6" s="3">
        <f>MAX(Crossbow!E$7 - $C6/2, 0)*MAX(1 - $D6/200,0)*Crossbow!$F$7</f>
        <v>212.90715000000003</v>
      </c>
      <c r="BJ6">
        <f>MAX(doge!E$3 - $C6, 0)</f>
        <v>0</v>
      </c>
      <c r="BK6">
        <f>MAX(doge!$E$4 - $C6, 0)</f>
        <v>3</v>
      </c>
      <c r="BL6">
        <f>MAX(doge!$E$5 - $C6, 0)</f>
        <v>8</v>
      </c>
      <c r="BM6">
        <f>MAX(doge!$E$6 - $C6, 0)</f>
        <v>13</v>
      </c>
      <c r="BN6">
        <f>MAX(doge!$E$7 - $C6, 0)</f>
        <v>18</v>
      </c>
      <c r="BP6" s="3">
        <f>MAX(hors!$E$3 - $C6/2, 0)*MAX(1 - $D6/200,0)</f>
        <v>44.25</v>
      </c>
      <c r="BQ6" s="3">
        <f>MAX(hors!$E$4 - $C6/2, 0)*MAX(1 - $D6/200,0)</f>
        <v>55.5</v>
      </c>
      <c r="BR6" s="3">
        <f>MAX(hors!$E$5 - $C6/2, 0)*MAX(1 - $D6/200,0)</f>
        <v>74.25</v>
      </c>
      <c r="BS6" s="3">
        <f>MAX(hors!$E$6 - $C6/2, 0)*MAX(1 - $D6/200,0)</f>
        <v>93</v>
      </c>
      <c r="BU6" s="3">
        <f>MAX(irgl!$E$3 - $C6, 0)*MAX(1 - $D6/100,0)</f>
        <v>84</v>
      </c>
      <c r="BV6" s="3">
        <f>MAX(irgl!$E$4 - $C6, 0)*MAX(1 - $D6/100,0)</f>
        <v>96.5</v>
      </c>
      <c r="BW6" s="3">
        <f>MAX(irgl!$E$5 - $C6, 0)*MAX(1 - $D6/100,0)</f>
        <v>114</v>
      </c>
      <c r="BX6" s="3">
        <f>MAX(irgl!$E$6 - $C6, 0)*MAX(1 - $D6/100,0)</f>
        <v>134</v>
      </c>
      <c r="BZ6" s="3">
        <f>MAX(sngl!$E$3, 0)*MAX(1 - $D6/100,0)</f>
        <v>60</v>
      </c>
      <c r="CA6" s="3">
        <f>MAX(sngl!$E$4, 0)*MAX(1 - $D6/100,0)</f>
        <v>70</v>
      </c>
      <c r="CB6" s="3">
        <f>MAX(sngl!$E$5, 0)*MAX(1 - $D6/100,0)</f>
        <v>85</v>
      </c>
      <c r="CC6" s="3">
        <f>MAX(sngl!$E$6, 0)*MAX(1 - $D6/100,0)</f>
        <v>100</v>
      </c>
    </row>
    <row r="7" spans="1:81" x14ac:dyDescent="0.3">
      <c r="A7" s="1">
        <v>5</v>
      </c>
      <c r="B7">
        <v>470</v>
      </c>
      <c r="C7">
        <v>35</v>
      </c>
      <c r="D7">
        <v>50</v>
      </c>
      <c r="E7">
        <v>420</v>
      </c>
      <c r="F7" s="3">
        <f t="shared" si="0"/>
        <v>586.22376471419022</v>
      </c>
      <c r="G7" s="3">
        <v>13</v>
      </c>
      <c r="H7" s="10">
        <f t="shared" si="1"/>
        <v>33</v>
      </c>
      <c r="I7" s="10">
        <f t="shared" si="2"/>
        <v>30</v>
      </c>
      <c r="J7" s="10">
        <f t="shared" si="3"/>
        <v>27</v>
      </c>
      <c r="K7" s="10">
        <f t="shared" si="4"/>
        <v>24</v>
      </c>
      <c r="M7" s="3"/>
      <c r="N7" s="3">
        <f>MAX(Sword!E$2 - $C7, 0)*Sword!$F$2</f>
        <v>19.5</v>
      </c>
      <c r="O7" s="3">
        <f>MAX(Sword!E$3 - $C7, 0)*Sword!$F$3</f>
        <v>42.375</v>
      </c>
      <c r="P7" s="3">
        <f>MAX(Sword!E$4 - $C7, 0)*Sword!$F$4</f>
        <v>68.4375</v>
      </c>
      <c r="Q7" s="3">
        <f>MAX(Sword!E$5 - $C7, 0)*Sword!$F$5</f>
        <v>98.25</v>
      </c>
      <c r="R7" s="3">
        <f>MAX(Sword!E$6 - $C7, 0)*Sword!$F$6</f>
        <v>133.5</v>
      </c>
      <c r="S7" s="3">
        <f>MAX(Sword!E$7 - $C7, 0)*Sword!$F$7</f>
        <v>171.1875</v>
      </c>
      <c r="T7" s="3">
        <f>MAX(Sword!E$8 - $C7, 0)*Sword!$F$8</f>
        <v>211.875</v>
      </c>
      <c r="U7" s="3">
        <f>MAX(Sword!E$9 - $C7, 0)*Sword!$F$9</f>
        <v>33</v>
      </c>
      <c r="W7" s="3">
        <f>MAX(Axe!E$2 - $C7/2, 0)*MAX(1 - $D7/200,0)*Axe!$F$2</f>
        <v>64.5</v>
      </c>
      <c r="X7" s="3">
        <f>MAX(Axe!E$3 - $C7/2, 0)*MAX(1 - $D7/200,0)*Axe!$F$3</f>
        <v>85.5</v>
      </c>
      <c r="Y7" s="3">
        <f>MAX(Axe!E$4 - $C7/2, 0)*MAX(1 - $D7/200,0)*Axe!$F$4</f>
        <v>109.35000000000001</v>
      </c>
      <c r="Z7" s="3">
        <f>MAX(Axe!E$5 - $C7/2, 0)*MAX(1 - $D7/200,0)*Axe!$F$5</f>
        <v>136.95000000000002</v>
      </c>
      <c r="AA7" s="3">
        <f>MAX(Axe!E$6 - $C7/2, 0)*MAX(1 - $D7/200,0)*Axe!$F$6</f>
        <v>166.65</v>
      </c>
      <c r="AB7" s="3">
        <f>MAX(Axe!E$7 - $C7/2, 0)*MAX(1 - $D7/200,0)*Axe!$F$7</f>
        <v>199.5</v>
      </c>
      <c r="AD7" s="3">
        <f>MAX(Scythe!D$2, 0)*MAX(1 - $D7/100,0)*Scythe!$F$2</f>
        <v>46</v>
      </c>
      <c r="AE7" s="3">
        <f>MAX(Scythe!D$3, 0)*MAX(1 - $D7/100,0)*Scythe!$F$3</f>
        <v>61</v>
      </c>
      <c r="AF7" s="3">
        <f>MAX(Scythe!D$4, 0)*MAX(1 - $D7/100,0)*Scythe!$F$4</f>
        <v>78</v>
      </c>
      <c r="AG7" s="3">
        <f>MAX(Scythe!D$5, 0)*MAX(1 - $D7/100,0)*Scythe!$F$5</f>
        <v>98</v>
      </c>
      <c r="AH7" s="3">
        <f>MAX(Scythe!D$6, 0)*MAX(1 - $D7/100,0)*Scythe!$F$6</f>
        <v>120</v>
      </c>
      <c r="AI7" s="3">
        <f>MAX(Scythe!D$7, 0)*MAX(1 - $D7/100,0)*Scythe!$F$7</f>
        <v>144</v>
      </c>
      <c r="AJ7" s="3">
        <f>MAX(Scythe!D$8, 0)*MAX(1 - $D7/100,0)*Scythe!$F$8</f>
        <v>38</v>
      </c>
      <c r="AK7" s="3">
        <f>MAX(Scythe!D$9, 0)*MAX(1 - $D7/100,0)*Scythe!$F$9</f>
        <v>44</v>
      </c>
      <c r="AL7" s="3">
        <f>MAX(Scythe!D$10, 0)*MAX(1 - $D7/100,0)*Scythe!$F$10</f>
        <v>50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42.330154183283156</v>
      </c>
      <c r="AV7" s="3">
        <f>MAX(Bow!E$3 - $C7, 0)*MAX(1 - $D7/100,0)*Bow!$F$3</f>
        <v>59.592525170767018</v>
      </c>
      <c r="AW7" s="3">
        <f>MAX(Bow!E$4 - $C7, 0)*MAX(1 - $D7/100,0)*Bow!$F$4</f>
        <v>74.936854937419355</v>
      </c>
      <c r="AX7" s="3">
        <f>MAX(Bow!E$5 - $C7, 0)*MAX(1 - $D7/100,0)*Bow!$F$5</f>
        <v>96.035308366566312</v>
      </c>
      <c r="AY7" s="3">
        <f>MAX(Bow!E$6 - $C7, 0)*MAX(1 - $D7/100,0)*Bow!$F$6</f>
        <v>117.13376179571324</v>
      </c>
      <c r="AZ7" s="3">
        <f>MAX(Bow!E$7 - $C7, 0)*MAX(1 - $D7/100,0)*Bow!$F$7</f>
        <v>142.06829766652328</v>
      </c>
      <c r="BB7" s="3">
        <f>MAX(Crossbow!E$2 - $C7/2, 0)*MAX(1 - $D7/200,0)*Crossbow!$F$2</f>
        <v>68.53125</v>
      </c>
      <c r="BC7" s="3">
        <f>MAX(Crossbow!E$3 - $C7/2, 0)*MAX(1 - $D7/200,0)*Crossbow!$F$3</f>
        <v>90.84375</v>
      </c>
      <c r="BD7" s="3">
        <f>MAX(Crossbow!E$4 - $C7/2, 0)*MAX(1 - $D7/200,0)*Crossbow!$F$4</f>
        <v>116.47124999999998</v>
      </c>
      <c r="BE7" s="3">
        <f>MAX(Crossbow!E$5 - $C7/2, 0)*MAX(1 - $D7/200,0)*Crossbow!$F$5</f>
        <v>145.03124999999997</v>
      </c>
      <c r="BF7" s="3">
        <f>MAX(Crossbow!E$6 - $C7/2, 0)*MAX(1 - $D7/200,0)*Crossbow!$F$6</f>
        <v>177.3015</v>
      </c>
      <c r="BG7" s="3">
        <f>MAX(Crossbow!E$7 - $C7/2, 0)*MAX(1 - $D7/200,0)*Crossbow!$F$7</f>
        <v>211.95090000000002</v>
      </c>
      <c r="BJ7">
        <f>MAX(doge!E$3 - $C7, 0)</f>
        <v>0</v>
      </c>
      <c r="BK7">
        <f>MAX(doge!$E$4 - $C7, 0)</f>
        <v>0</v>
      </c>
      <c r="BL7">
        <f>MAX(doge!$E$5 - $C7, 0)</f>
        <v>5</v>
      </c>
      <c r="BM7">
        <f>MAX(doge!$E$6 - $C7, 0)</f>
        <v>10</v>
      </c>
      <c r="BN7">
        <f>MAX(doge!$E$7 - $C7, 0)</f>
        <v>15</v>
      </c>
      <c r="BP7" s="3">
        <f>MAX(hors!$E$3 - $C7/2, 0)*MAX(1 - $D7/200,0)</f>
        <v>43.125</v>
      </c>
      <c r="BQ7" s="3">
        <f>MAX(hors!$E$4 - $C7/2, 0)*MAX(1 - $D7/200,0)</f>
        <v>54.375</v>
      </c>
      <c r="BR7" s="3">
        <f>MAX(hors!$E$5 - $C7/2, 0)*MAX(1 - $D7/200,0)</f>
        <v>73.125</v>
      </c>
      <c r="BS7" s="3">
        <f>MAX(hors!$E$6 - $C7/2, 0)*MAX(1 - $D7/200,0)</f>
        <v>91.875</v>
      </c>
      <c r="BU7" s="3">
        <f>MAX(irgl!$E$3 - $C7, 0)*MAX(1 - $D7/100,0)</f>
        <v>82.5</v>
      </c>
      <c r="BV7" s="3">
        <f>MAX(irgl!$E$4 - $C7, 0)*MAX(1 - $D7/100,0)</f>
        <v>95</v>
      </c>
      <c r="BW7" s="3">
        <f>MAX(irgl!$E$5 - $C7, 0)*MAX(1 - $D7/100,0)</f>
        <v>112.5</v>
      </c>
      <c r="BX7" s="3">
        <f>MAX(irgl!$E$6 - $C7, 0)*MAX(1 - $D7/100,0)</f>
        <v>132.5</v>
      </c>
      <c r="BZ7" s="3">
        <f>MAX(sngl!$E$3, 0)*MAX(1 - $D7/100,0)</f>
        <v>60</v>
      </c>
      <c r="CA7" s="3">
        <f>MAX(sngl!$E$4, 0)*MAX(1 - $D7/100,0)</f>
        <v>70</v>
      </c>
      <c r="CB7" s="3">
        <f>MAX(sngl!$E$5, 0)*MAX(1 - $D7/100,0)</f>
        <v>85</v>
      </c>
      <c r="CC7" s="3">
        <f>MAX(sngl!$E$6, 0)*MAX(1 - $D7/100,0)</f>
        <v>100</v>
      </c>
    </row>
    <row r="8" spans="1:81" x14ac:dyDescent="0.3">
      <c r="A8" s="1">
        <v>6</v>
      </c>
      <c r="B8">
        <v>525</v>
      </c>
      <c r="C8">
        <v>35</v>
      </c>
      <c r="D8">
        <v>54</v>
      </c>
      <c r="E8">
        <v>480</v>
      </c>
      <c r="F8" s="3">
        <f t="shared" si="0"/>
        <v>735.15925542911475</v>
      </c>
      <c r="G8" s="3">
        <v>16</v>
      </c>
      <c r="H8" s="10">
        <f t="shared" si="1"/>
        <v>37</v>
      </c>
      <c r="I8" s="10">
        <f t="shared" si="2"/>
        <v>34</v>
      </c>
      <c r="J8" s="10">
        <f t="shared" si="3"/>
        <v>31</v>
      </c>
      <c r="K8" s="10">
        <f t="shared" si="4"/>
        <v>28</v>
      </c>
      <c r="M8" s="3"/>
      <c r="N8" s="3">
        <f>MAX(Sword!E$2 - $C8, 0)*Sword!$F$2</f>
        <v>19.5</v>
      </c>
      <c r="O8" s="3">
        <f>MAX(Sword!E$3 - $C8, 0)*Sword!$F$3</f>
        <v>42.375</v>
      </c>
      <c r="P8" s="3">
        <f>MAX(Sword!E$4 - $C8, 0)*Sword!$F$4</f>
        <v>68.4375</v>
      </c>
      <c r="Q8" s="3">
        <f>MAX(Sword!E$5 - $C8, 0)*Sword!$F$5</f>
        <v>98.25</v>
      </c>
      <c r="R8" s="3">
        <f>MAX(Sword!E$6 - $C8, 0)*Sword!$F$6</f>
        <v>133.5</v>
      </c>
      <c r="S8" s="3">
        <f>MAX(Sword!E$7 - $C8, 0)*Sword!$F$7</f>
        <v>171.1875</v>
      </c>
      <c r="T8" s="3">
        <f>MAX(Sword!E$8 - $C8, 0)*Sword!$F$8</f>
        <v>211.875</v>
      </c>
      <c r="U8" s="3">
        <f>MAX(Sword!E$9 - $C8, 0)*Sword!$F$9</f>
        <v>33</v>
      </c>
      <c r="W8" s="3">
        <f>MAX(Axe!E$2 - $C8/2, 0)*MAX(1 - $D8/200,0)*Axe!$F$2</f>
        <v>62.78</v>
      </c>
      <c r="X8" s="3">
        <f>MAX(Axe!E$3 - $C8/2, 0)*MAX(1 - $D8/200,0)*Axe!$F$3</f>
        <v>83.22</v>
      </c>
      <c r="Y8" s="3">
        <f>MAX(Axe!E$4 - $C8/2, 0)*MAX(1 - $D8/200,0)*Axe!$F$4</f>
        <v>106.434</v>
      </c>
      <c r="Z8" s="3">
        <f>MAX(Axe!E$5 - $C8/2, 0)*MAX(1 - $D8/200,0)*Axe!$F$5</f>
        <v>133.298</v>
      </c>
      <c r="AA8" s="3">
        <f>MAX(Axe!E$6 - $C8/2, 0)*MAX(1 - $D8/200,0)*Axe!$F$6</f>
        <v>162.20600000000002</v>
      </c>
      <c r="AB8" s="3">
        <f>MAX(Axe!E$7 - $C8/2, 0)*MAX(1 - $D8/200,0)*Axe!$F$7</f>
        <v>194.18</v>
      </c>
      <c r="AD8" s="3">
        <f>MAX(Scythe!D$2, 0)*MAX(1 - $D8/100,0)*Scythe!$F$2</f>
        <v>42.319999999999993</v>
      </c>
      <c r="AE8" s="3">
        <f>MAX(Scythe!D$3, 0)*MAX(1 - $D8/100,0)*Scythe!$F$3</f>
        <v>56.12</v>
      </c>
      <c r="AF8" s="3">
        <f>MAX(Scythe!D$4, 0)*MAX(1 - $D8/100,0)*Scythe!$F$4</f>
        <v>71.759999999999991</v>
      </c>
      <c r="AG8" s="3">
        <f>MAX(Scythe!D$5, 0)*MAX(1 - $D8/100,0)*Scythe!$F$5</f>
        <v>90.16</v>
      </c>
      <c r="AH8" s="3">
        <f>MAX(Scythe!D$6, 0)*MAX(1 - $D8/100,0)*Scythe!$F$6</f>
        <v>110.39999999999999</v>
      </c>
      <c r="AI8" s="3">
        <f>MAX(Scythe!D$7, 0)*MAX(1 - $D8/100,0)*Scythe!$F$7</f>
        <v>132.47999999999999</v>
      </c>
      <c r="AJ8" s="3">
        <f>MAX(Scythe!D$8, 0)*MAX(1 - $D8/100,0)*Scythe!$F$8</f>
        <v>34.959999999999994</v>
      </c>
      <c r="AK8" s="3">
        <f>MAX(Scythe!D$9, 0)*MAX(1 - $D8/100,0)*Scythe!$F$9</f>
        <v>40.479999999999997</v>
      </c>
      <c r="AL8" s="3">
        <f>MAX(Scythe!D$10, 0)*MAX(1 - $D8/100,0)*Scythe!$F$10</f>
        <v>46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38.943741848620505</v>
      </c>
      <c r="AV8" s="3">
        <f>MAX(Bow!E$3 - $C8, 0)*MAX(1 - $D8/100,0)*Bow!$F$3</f>
        <v>54.825123157105651</v>
      </c>
      <c r="AW8" s="3">
        <f>MAX(Bow!E$4 - $C8, 0)*MAX(1 - $D8/100,0)*Bow!$F$4</f>
        <v>68.941906542425798</v>
      </c>
      <c r="AX8" s="3">
        <f>MAX(Bow!E$5 - $C8, 0)*MAX(1 - $D8/100,0)*Bow!$F$5</f>
        <v>88.352483697240999</v>
      </c>
      <c r="AY8" s="3">
        <f>MAX(Bow!E$6 - $C8, 0)*MAX(1 - $D8/100,0)*Bow!$F$6</f>
        <v>107.76306085205617</v>
      </c>
      <c r="AZ8" s="3">
        <f>MAX(Bow!E$7 - $C8, 0)*MAX(1 - $D8/100,0)*Bow!$F$7</f>
        <v>130.70283385320141</v>
      </c>
      <c r="BB8" s="3">
        <f>MAX(Crossbow!E$2 - $C8/2, 0)*MAX(1 - $D8/200,0)*Crossbow!$F$2</f>
        <v>66.703749999999999</v>
      </c>
      <c r="BC8" s="3">
        <f>MAX(Crossbow!E$3 - $C8/2, 0)*MAX(1 - $D8/200,0)*Crossbow!$F$3</f>
        <v>88.421249999999986</v>
      </c>
      <c r="BD8" s="3">
        <f>MAX(Crossbow!E$4 - $C8/2, 0)*MAX(1 - $D8/200,0)*Crossbow!$F$4</f>
        <v>113.36534999999998</v>
      </c>
      <c r="BE8" s="3">
        <f>MAX(Crossbow!E$5 - $C8/2, 0)*MAX(1 - $D8/200,0)*Crossbow!$F$5</f>
        <v>141.16374999999999</v>
      </c>
      <c r="BF8" s="3">
        <f>MAX(Crossbow!E$6 - $C8/2, 0)*MAX(1 - $D8/200,0)*Crossbow!$F$6</f>
        <v>172.57346000000001</v>
      </c>
      <c r="BG8" s="3">
        <f>MAX(Crossbow!E$7 - $C8/2, 0)*MAX(1 - $D8/200,0)*Crossbow!$F$7</f>
        <v>206.29887600000001</v>
      </c>
      <c r="BJ8">
        <f>MAX(doge!E$3 - $C8, 0)</f>
        <v>0</v>
      </c>
      <c r="BK8">
        <f>MAX(doge!$E$4 - $C8, 0)</f>
        <v>0</v>
      </c>
      <c r="BL8">
        <f>MAX(doge!$E$5 - $C8, 0)</f>
        <v>5</v>
      </c>
      <c r="BM8">
        <f>MAX(doge!$E$6 - $C8, 0)</f>
        <v>10</v>
      </c>
      <c r="BN8">
        <f>MAX(doge!$E$7 - $C8, 0)</f>
        <v>15</v>
      </c>
      <c r="BP8" s="3">
        <f>MAX(hors!$E$3 - $C8/2, 0)*MAX(1 - $D8/200,0)</f>
        <v>41.975000000000001</v>
      </c>
      <c r="BQ8" s="3">
        <f>MAX(hors!$E$4 - $C8/2, 0)*MAX(1 - $D8/200,0)</f>
        <v>52.924999999999997</v>
      </c>
      <c r="BR8" s="3">
        <f>MAX(hors!$E$5 - $C8/2, 0)*MAX(1 - $D8/200,0)</f>
        <v>71.174999999999997</v>
      </c>
      <c r="BS8" s="3">
        <f>MAX(hors!$E$6 - $C8/2, 0)*MAX(1 - $D8/200,0)</f>
        <v>89.424999999999997</v>
      </c>
      <c r="BU8" s="3">
        <f>MAX(irgl!$E$3 - $C8, 0)*MAX(1 - $D8/100,0)</f>
        <v>75.899999999999991</v>
      </c>
      <c r="BV8" s="3">
        <f>MAX(irgl!$E$4 - $C8, 0)*MAX(1 - $D8/100,0)</f>
        <v>87.399999999999991</v>
      </c>
      <c r="BW8" s="3">
        <f>MAX(irgl!$E$5 - $C8, 0)*MAX(1 - $D8/100,0)</f>
        <v>103.49999999999999</v>
      </c>
      <c r="BX8" s="3">
        <f>MAX(irgl!$E$6 - $C8, 0)*MAX(1 - $D8/100,0)</f>
        <v>121.89999999999999</v>
      </c>
      <c r="BZ8" s="3">
        <f>MAX(sngl!$E$3, 0)*MAX(1 - $D8/100,0)</f>
        <v>55.199999999999996</v>
      </c>
      <c r="CA8" s="3">
        <f>MAX(sngl!$E$4, 0)*MAX(1 - $D8/100,0)</f>
        <v>64.399999999999991</v>
      </c>
      <c r="CB8" s="3">
        <f>MAX(sngl!$E$5, 0)*MAX(1 - $D8/100,0)</f>
        <v>78.199999999999989</v>
      </c>
      <c r="CC8" s="3">
        <f>MAX(sngl!$E$6, 0)*MAX(1 - $D8/100,0)</f>
        <v>92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0.25</v>
      </c>
    </row>
    <row r="12" spans="1:81" x14ac:dyDescent="0.3">
      <c r="B12" t="s">
        <v>5</v>
      </c>
      <c r="C12" s="2">
        <v>0.2</v>
      </c>
    </row>
    <row r="13" spans="1:81" x14ac:dyDescent="0.3">
      <c r="B13" t="s">
        <v>56</v>
      </c>
      <c r="C13">
        <v>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C74-7925-4925-A2CC-A6D3C268774D}">
  <dimension ref="A1:CC14"/>
  <sheetViews>
    <sheetView zoomScaleNormal="100" workbookViewId="0">
      <pane xSplit="1" topLeftCell="B1" activePane="topRight" state="frozen"/>
      <selection activeCell="D21" sqref="D21"/>
      <selection pane="topRight" activeCell="BJ3" sqref="BJ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160</v>
      </c>
      <c r="C3">
        <v>0</v>
      </c>
      <c r="D3">
        <v>25</v>
      </c>
      <c r="E3">
        <v>35</v>
      </c>
      <c r="F3" s="3">
        <f t="shared" ref="F3:F9" si="0">($B3 + 3 * $C3) / 10 / (1 - $D3 * 0.006) *POWER($E3, 0.75) * $C$14 / 13</f>
        <v>52.089327028120138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87.5</v>
      </c>
      <c r="X3" s="3">
        <f>MAX(Axe!E$3 - $C3/2, 0)*MAX(1 - $D3/200,0)*Axe!$F$3</f>
        <v>112</v>
      </c>
      <c r="Y3" s="3">
        <f>MAX(Axe!E$4 - $C3/2, 0)*MAX(1 - $D3/200,0)*Axe!$F$4</f>
        <v>139.82500000000002</v>
      </c>
      <c r="Z3" s="3">
        <f>MAX(Axe!E$5 - $C3/2, 0)*MAX(1 - $D3/200,0)*Axe!$F$5</f>
        <v>172.02500000000001</v>
      </c>
      <c r="AA3" s="3">
        <f>MAX(Axe!E$6 - $C3/2, 0)*MAX(1 - $D3/200,0)*Axe!$F$6</f>
        <v>206.67500000000001</v>
      </c>
      <c r="AB3" s="3">
        <f>MAX(Axe!E$7 - $C3/2, 0)*MAX(1 - $D3/200,0)*Axe!$F$7</f>
        <v>245</v>
      </c>
      <c r="AD3" s="3">
        <f>MAX(Scythe!D$2, 0)*MAX(1 - $D3/100,0)*Scythe!$F$2</f>
        <v>69</v>
      </c>
      <c r="AE3" s="3">
        <f>MAX(Scythe!D$3, 0)*MAX(1 - $D3/100,0)*Scythe!$F$3</f>
        <v>91.5</v>
      </c>
      <c r="AF3" s="3">
        <f>MAX(Scythe!D$4, 0)*MAX(1 - $D3/100,0)*Scythe!$F$4</f>
        <v>117</v>
      </c>
      <c r="AG3" s="3">
        <f>MAX(Scythe!D$5, 0)*MAX(1 - $D3/100,0)*Scythe!$F$5</f>
        <v>147</v>
      </c>
      <c r="AH3" s="3">
        <f>MAX(Scythe!D$6, 0)*MAX(1 - $D3/100,0)*Scythe!$F$6</f>
        <v>180</v>
      </c>
      <c r="AI3" s="3">
        <f>MAX(Scythe!D$7, 0)*MAX(1 - $D3/100,0)*Scythe!$F$7</f>
        <v>216</v>
      </c>
      <c r="AJ3" s="3">
        <f>MAX(Scythe!D$8, 0)*MAX(1 - $D3/100,0)*Scythe!$F$8</f>
        <v>57</v>
      </c>
      <c r="AK3" s="3">
        <f>MAX(Scythe!D$9, 0)*MAX(1 - $D3/100,0)*Scythe!$F$9</f>
        <v>66</v>
      </c>
      <c r="AL3" s="3">
        <f>MAX(Scythe!D$10, 0)*MAX(1 - $D3/100,0)*Scythe!$F$10</f>
        <v>75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80.557731274924734</v>
      </c>
      <c r="AV3" s="3">
        <f>MAX(Bow!E$3 - $C3, 0)*MAX(1 - $D3/100,0)*Bow!$F$3</f>
        <v>106.45128775615053</v>
      </c>
      <c r="AW3" s="3">
        <f>MAX(Bow!E$4 - $C3, 0)*MAX(1 - $D3/100,0)*Bow!$F$4</f>
        <v>129.46778240612906</v>
      </c>
      <c r="AX3" s="3">
        <f>MAX(Bow!E$5 - $C3, 0)*MAX(1 - $D3/100,0)*Bow!$F$5</f>
        <v>161.11546254984947</v>
      </c>
      <c r="AY3" s="3">
        <f>MAX(Bow!E$6 - $C3, 0)*MAX(1 - $D3/100,0)*Bow!$F$6</f>
        <v>192.76314269356985</v>
      </c>
      <c r="AZ3" s="3">
        <f>MAX(Bow!E$7 - $C3, 0)*MAX(1 - $D3/100,0)*Bow!$F$7</f>
        <v>230.16494649978495</v>
      </c>
      <c r="BB3" s="3">
        <f>MAX(Crossbow!E$2 - $C3/2, 0)*MAX(1 - $D3/200,0)*Crossbow!$F$2</f>
        <v>92.96875</v>
      </c>
      <c r="BC3" s="3">
        <f>MAX(Crossbow!E$3 - $C3/2, 0)*MAX(1 - $D3/200,0)*Crossbow!$F$3</f>
        <v>119</v>
      </c>
      <c r="BD3" s="3">
        <f>MAX(Crossbow!E$4 - $C3/2, 0)*MAX(1 - $D3/200,0)*Crossbow!$F$4</f>
        <v>148.89874999999998</v>
      </c>
      <c r="BE3" s="3">
        <f>MAX(Crossbow!E$5 - $C3/2, 0)*MAX(1 - $D3/200,0)*Crossbow!$F$5</f>
        <v>182.21874999999997</v>
      </c>
      <c r="BF3" s="3">
        <f>MAX(Crossbow!E$6 - $C3/2, 0)*MAX(1 - $D3/200,0)*Crossbow!$F$6</f>
        <v>219.86737500000001</v>
      </c>
      <c r="BG3" s="3">
        <f>MAX(Crossbow!E$7 - $C3/2, 0)*MAX(1 - $D3/200,0)*Crossbow!$F$7</f>
        <v>260.291675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65.625</v>
      </c>
      <c r="BQ3" s="3">
        <f>MAX(hors!$E$4 - $C3/2, 0)*MAX(1 - $D3/200,0)</f>
        <v>78.75</v>
      </c>
      <c r="BR3" s="3">
        <f>MAX(hors!$E$5 - $C3/2, 0)*MAX(1 - $D3/200,0)</f>
        <v>100.625</v>
      </c>
      <c r="BS3" s="3">
        <f>MAX(hors!$E$6 - $C3/2, 0)*MAX(1 - $D3/200,0)</f>
        <v>122.5</v>
      </c>
      <c r="BU3" s="3">
        <f>MAX(irgl!$E$3 - $C3, 0)*MAX(1 - $D3/100,0)</f>
        <v>150</v>
      </c>
      <c r="BV3" s="3">
        <f>MAX(irgl!$E$4 - $C3, 0)*MAX(1 - $D3/100,0)</f>
        <v>168.75</v>
      </c>
      <c r="BW3" s="3">
        <f>MAX(irgl!$E$5 - $C3, 0)*MAX(1 - $D3/100,0)</f>
        <v>195</v>
      </c>
      <c r="BX3" s="3">
        <f>MAX(irgl!$E$6 - $C3, 0)*MAX(1 - $D3/100,0)</f>
        <v>225</v>
      </c>
      <c r="BZ3" s="3">
        <f>MAX(sngl!$E$3, 0)*MAX(1 - $D3/100,0)</f>
        <v>90</v>
      </c>
      <c r="CA3" s="3">
        <f>MAX(sngl!$E$4, 0)*MAX(1 - $D3/100,0)</f>
        <v>105</v>
      </c>
      <c r="CB3" s="3">
        <f>MAX(sngl!$E$5, 0)*MAX(1 - $D3/100,0)</f>
        <v>127.5</v>
      </c>
      <c r="CC3" s="3">
        <f>MAX(sngl!$E$6, 0)*MAX(1 - $D3/100,0)</f>
        <v>150</v>
      </c>
    </row>
    <row r="4" spans="1:81" x14ac:dyDescent="0.3">
      <c r="A4" s="1">
        <v>2</v>
      </c>
      <c r="B4">
        <v>200</v>
      </c>
      <c r="C4">
        <v>1</v>
      </c>
      <c r="D4">
        <v>25</v>
      </c>
      <c r="E4">
        <v>45</v>
      </c>
      <c r="F4" s="3">
        <f t="shared" si="0"/>
        <v>79.796373398252925</v>
      </c>
      <c r="G4" s="3">
        <v>3.5</v>
      </c>
      <c r="H4" s="10">
        <f t="shared" ref="H4:H9" si="1">_xlfn.CEILING.MATH(LN(MAX($G4*4,1))^2.5+1)</f>
        <v>13</v>
      </c>
      <c r="I4" s="10">
        <f t="shared" ref="I4:I9" si="2">_xlfn.CEILING.MATH(LN(MAX($G4*3.5,1))^2.5+1)</f>
        <v>11</v>
      </c>
      <c r="J4" s="10">
        <f t="shared" ref="J4:J9" si="3">_xlfn.CEILING.MATH(LN(MAX($G4*3,1))^2.5+1)</f>
        <v>10</v>
      </c>
      <c r="K4" s="10">
        <f t="shared" ref="K4:K9" si="4">_xlfn.CEILING.MATH(LN(MAX($G4*2.5,1))^2.5+1)</f>
        <v>8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87.15</v>
      </c>
      <c r="X4" s="3">
        <f>MAX(Axe!E$3 - $C4/2, 0)*MAX(1 - $D4/200,0)*Axe!$F$3</f>
        <v>111.65</v>
      </c>
      <c r="Y4" s="3">
        <f>MAX(Axe!E$4 - $C4/2, 0)*MAX(1 - $D4/200,0)*Axe!$F$4</f>
        <v>139.47499999999999</v>
      </c>
      <c r="Z4" s="3">
        <f>MAX(Axe!E$5 - $C4/2, 0)*MAX(1 - $D4/200,0)*Axe!$F$5</f>
        <v>171.67500000000001</v>
      </c>
      <c r="AA4" s="3">
        <f>MAX(Axe!E$6 - $C4/2, 0)*MAX(1 - $D4/200,0)*Axe!$F$6</f>
        <v>206.32500000000002</v>
      </c>
      <c r="AB4" s="3">
        <f>MAX(Axe!E$7 - $C4/2, 0)*MAX(1 - $D4/200,0)*Axe!$F$7</f>
        <v>244.65</v>
      </c>
      <c r="AD4" s="3">
        <f>MAX(Scythe!D$2, 0)*MAX(1 - $D4/100,0)*Scythe!$F$2</f>
        <v>69</v>
      </c>
      <c r="AE4" s="3">
        <f>MAX(Scythe!D$3, 0)*MAX(1 - $D4/100,0)*Scythe!$F$3</f>
        <v>91.5</v>
      </c>
      <c r="AF4" s="3">
        <f>MAX(Scythe!D$4, 0)*MAX(1 - $D4/100,0)*Scythe!$F$4</f>
        <v>117</v>
      </c>
      <c r="AG4" s="3">
        <f>MAX(Scythe!D$5, 0)*MAX(1 - $D4/100,0)*Scythe!$F$5</f>
        <v>147</v>
      </c>
      <c r="AH4" s="3">
        <f>MAX(Scythe!D$6, 0)*MAX(1 - $D4/100,0)*Scythe!$F$6</f>
        <v>180</v>
      </c>
      <c r="AI4" s="3">
        <f>MAX(Scythe!D$7, 0)*MAX(1 - $D4/100,0)*Scythe!$F$7</f>
        <v>216</v>
      </c>
      <c r="AJ4" s="3">
        <f>MAX(Scythe!D$8, 0)*MAX(1 - $D4/100,0)*Scythe!$F$8</f>
        <v>57</v>
      </c>
      <c r="AK4" s="3">
        <f>MAX(Scythe!D$9, 0)*MAX(1 - $D4/100,0)*Scythe!$F$9</f>
        <v>66</v>
      </c>
      <c r="AL4" s="3">
        <f>MAX(Scythe!D$10, 0)*MAX(1 - $D4/100,0)*Scythe!$F$10</f>
        <v>75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80.070231274924737</v>
      </c>
      <c r="AV4" s="3">
        <f>MAX(Bow!E$3 - $C4, 0)*MAX(1 - $D4/100,0)*Bow!$F$3</f>
        <v>105.96378775615054</v>
      </c>
      <c r="AW4" s="3">
        <f>MAX(Bow!E$4 - $C4, 0)*MAX(1 - $D4/100,0)*Bow!$F$4</f>
        <v>128.98028240612905</v>
      </c>
      <c r="AX4" s="3">
        <f>MAX(Bow!E$5 - $C4, 0)*MAX(1 - $D4/100,0)*Bow!$F$5</f>
        <v>160.62796254984946</v>
      </c>
      <c r="AY4" s="3">
        <f>MAX(Bow!E$6 - $C4, 0)*MAX(1 - $D4/100,0)*Bow!$F$6</f>
        <v>192.27564269356986</v>
      </c>
      <c r="AZ4" s="3">
        <f>MAX(Bow!E$7 - $C4, 0)*MAX(1 - $D4/100,0)*Bow!$F$7</f>
        <v>229.67744649978493</v>
      </c>
      <c r="BB4" s="3">
        <f>MAX(Crossbow!E$2 - $C4/2, 0)*MAX(1 - $D4/200,0)*Crossbow!$F$2</f>
        <v>92.596874999999997</v>
      </c>
      <c r="BC4" s="3">
        <f>MAX(Crossbow!E$3 - $C4/2, 0)*MAX(1 - $D4/200,0)*Crossbow!$F$3</f>
        <v>118.628125</v>
      </c>
      <c r="BD4" s="3">
        <f>MAX(Crossbow!E$4 - $C4/2, 0)*MAX(1 - $D4/200,0)*Crossbow!$F$4</f>
        <v>148.52687499999999</v>
      </c>
      <c r="BE4" s="3">
        <f>MAX(Crossbow!E$5 - $C4/2, 0)*MAX(1 - $D4/200,0)*Crossbow!$F$5</f>
        <v>181.84687499999998</v>
      </c>
      <c r="BF4" s="3">
        <f>MAX(Crossbow!E$6 - $C4/2, 0)*MAX(1 - $D4/200,0)*Crossbow!$F$6</f>
        <v>219.49550000000002</v>
      </c>
      <c r="BG4" s="3">
        <f>MAX(Crossbow!E$7 - $C4/2, 0)*MAX(1 - $D4/200,0)*Crossbow!$F$7</f>
        <v>259.91980000000001</v>
      </c>
      <c r="BJ4">
        <f>MAX(doge!E$3 - $C4, 0)</f>
        <v>29</v>
      </c>
      <c r="BK4">
        <f>MAX(doge!$E$4 - $C4, 0)</f>
        <v>34</v>
      </c>
      <c r="BL4">
        <f>MAX(doge!$E$5 - $C4, 0)</f>
        <v>39</v>
      </c>
      <c r="BM4">
        <f>MAX(doge!$E$6 - $C4, 0)</f>
        <v>44</v>
      </c>
      <c r="BN4">
        <f>MAX(doge!$E$7 - $C4, 0)</f>
        <v>49</v>
      </c>
      <c r="BP4" s="3">
        <f>MAX(hors!$E$3 - $C4/2, 0)*MAX(1 - $D4/200,0)</f>
        <v>65.1875</v>
      </c>
      <c r="BQ4" s="3">
        <f>MAX(hors!$E$4 - $C4/2, 0)*MAX(1 - $D4/200,0)</f>
        <v>78.3125</v>
      </c>
      <c r="BR4" s="3">
        <f>MAX(hors!$E$5 - $C4/2, 0)*MAX(1 - $D4/200,0)</f>
        <v>100.1875</v>
      </c>
      <c r="BS4" s="3">
        <f>MAX(hors!$E$6 - $C4/2, 0)*MAX(1 - $D4/200,0)</f>
        <v>122.0625</v>
      </c>
      <c r="BU4" s="3">
        <f>MAX(irgl!$E$3 - $C4, 0)*MAX(1 - $D4/100,0)</f>
        <v>149.25</v>
      </c>
      <c r="BV4" s="3">
        <f>MAX(irgl!$E$4 - $C4, 0)*MAX(1 - $D4/100,0)</f>
        <v>168</v>
      </c>
      <c r="BW4" s="3">
        <f>MAX(irgl!$E$5 - $C4, 0)*MAX(1 - $D4/100,0)</f>
        <v>194.25</v>
      </c>
      <c r="BX4" s="3">
        <f>MAX(irgl!$E$6 - $C4, 0)*MAX(1 - $D4/100,0)</f>
        <v>224.25</v>
      </c>
      <c r="BZ4" s="3">
        <f>MAX(sngl!$E$3, 0)*MAX(1 - $D4/100,0)</f>
        <v>90</v>
      </c>
      <c r="CA4" s="3">
        <f>MAX(sngl!$E$4, 0)*MAX(1 - $D4/100,0)</f>
        <v>105</v>
      </c>
      <c r="CB4" s="3">
        <f>MAX(sngl!$E$5, 0)*MAX(1 - $D4/100,0)</f>
        <v>127.5</v>
      </c>
      <c r="CC4" s="3">
        <f>MAX(sngl!$E$6, 0)*MAX(1 - $D4/100,0)</f>
        <v>150</v>
      </c>
    </row>
    <row r="5" spans="1:81" x14ac:dyDescent="0.3">
      <c r="A5" s="1">
        <v>3</v>
      </c>
      <c r="B5">
        <v>240</v>
      </c>
      <c r="C5">
        <v>1</v>
      </c>
      <c r="D5">
        <v>27</v>
      </c>
      <c r="E5">
        <v>50</v>
      </c>
      <c r="F5" s="3">
        <f t="shared" si="0"/>
        <v>104.8543408780055</v>
      </c>
      <c r="G5" s="3">
        <v>5</v>
      </c>
      <c r="H5" s="10">
        <f t="shared" si="1"/>
        <v>17</v>
      </c>
      <c r="I5" s="10">
        <f t="shared" si="2"/>
        <v>15</v>
      </c>
      <c r="J5" s="10">
        <f t="shared" si="3"/>
        <v>14</v>
      </c>
      <c r="K5" s="10">
        <f t="shared" si="4"/>
        <v>12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86.153999999999996</v>
      </c>
      <c r="X5" s="3">
        <f>MAX(Axe!E$3 - $C5/2, 0)*MAX(1 - $D5/200,0)*Axe!$F$3</f>
        <v>110.37400000000001</v>
      </c>
      <c r="Y5" s="3">
        <f>MAX(Axe!E$4 - $C5/2, 0)*MAX(1 - $D5/200,0)*Axe!$F$4</f>
        <v>137.881</v>
      </c>
      <c r="Z5" s="3">
        <f>MAX(Axe!E$5 - $C5/2, 0)*MAX(1 - $D5/200,0)*Axe!$F$5</f>
        <v>169.71299999999999</v>
      </c>
      <c r="AA5" s="3">
        <f>MAX(Axe!E$6 - $C5/2, 0)*MAX(1 - $D5/200,0)*Axe!$F$6</f>
        <v>203.96700000000001</v>
      </c>
      <c r="AB5" s="3">
        <f>MAX(Axe!E$7 - $C5/2, 0)*MAX(1 - $D5/200,0)*Axe!$F$7</f>
        <v>241.85400000000001</v>
      </c>
      <c r="AD5" s="3">
        <f>MAX(Scythe!D$2, 0)*MAX(1 - $D5/100,0)*Scythe!$F$2</f>
        <v>67.16</v>
      </c>
      <c r="AE5" s="3">
        <f>MAX(Scythe!D$3, 0)*MAX(1 - $D5/100,0)*Scythe!$F$3</f>
        <v>89.06</v>
      </c>
      <c r="AF5" s="3">
        <f>MAX(Scythe!D$4, 0)*MAX(1 - $D5/100,0)*Scythe!$F$4</f>
        <v>113.88</v>
      </c>
      <c r="AG5" s="3">
        <f>MAX(Scythe!D$5, 0)*MAX(1 - $D5/100,0)*Scythe!$F$5</f>
        <v>143.07999999999998</v>
      </c>
      <c r="AH5" s="3">
        <f>MAX(Scythe!D$6, 0)*MAX(1 - $D5/100,0)*Scythe!$F$6</f>
        <v>175.2</v>
      </c>
      <c r="AI5" s="3">
        <f>MAX(Scythe!D$7, 0)*MAX(1 - $D5/100,0)*Scythe!$F$7</f>
        <v>210.24</v>
      </c>
      <c r="AJ5" s="3">
        <f>MAX(Scythe!D$8, 0)*MAX(1 - $D5/100,0)*Scythe!$F$8</f>
        <v>55.48</v>
      </c>
      <c r="AK5" s="3">
        <f>MAX(Scythe!D$9, 0)*MAX(1 - $D5/100,0)*Scythe!$F$9</f>
        <v>64.239999999999995</v>
      </c>
      <c r="AL5" s="3">
        <f>MAX(Scythe!D$10, 0)*MAX(1 - $D5/100,0)*Scythe!$F$10</f>
        <v>73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77.935025107593404</v>
      </c>
      <c r="AV5" s="3">
        <f>MAX(Bow!E$3 - $C5, 0)*MAX(1 - $D5/100,0)*Bow!$F$3</f>
        <v>103.13808674931985</v>
      </c>
      <c r="AW5" s="3">
        <f>MAX(Bow!E$4 - $C5, 0)*MAX(1 - $D5/100,0)*Bow!$F$4</f>
        <v>125.54080820863226</v>
      </c>
      <c r="AX5" s="3">
        <f>MAX(Bow!E$5 - $C5, 0)*MAX(1 - $D5/100,0)*Bow!$F$5</f>
        <v>156.34455021518681</v>
      </c>
      <c r="AY5" s="3">
        <f>MAX(Bow!E$6 - $C5, 0)*MAX(1 - $D5/100,0)*Bow!$F$6</f>
        <v>187.14829222174134</v>
      </c>
      <c r="AZ5" s="3">
        <f>MAX(Bow!E$7 - $C5, 0)*MAX(1 - $D5/100,0)*Bow!$F$7</f>
        <v>223.55271459312402</v>
      </c>
      <c r="BB5" s="3">
        <f>MAX(Crossbow!E$2 - $C5/2, 0)*MAX(1 - $D5/200,0)*Crossbow!$F$2</f>
        <v>91.538624999999996</v>
      </c>
      <c r="BC5" s="3">
        <f>MAX(Crossbow!E$3 - $C5/2, 0)*MAX(1 - $D5/200,0)*Crossbow!$F$3</f>
        <v>117.272375</v>
      </c>
      <c r="BD5" s="3">
        <f>MAX(Crossbow!E$4 - $C5/2, 0)*MAX(1 - $D5/200,0)*Crossbow!$F$4</f>
        <v>146.82942499999999</v>
      </c>
      <c r="BE5" s="3">
        <f>MAX(Crossbow!E$5 - $C5/2, 0)*MAX(1 - $D5/200,0)*Crossbow!$F$5</f>
        <v>179.76862499999999</v>
      </c>
      <c r="BF5" s="3">
        <f>MAX(Crossbow!E$6 - $C5/2, 0)*MAX(1 - $D5/200,0)*Crossbow!$F$6</f>
        <v>216.98697999999999</v>
      </c>
      <c r="BG5" s="3">
        <f>MAX(Crossbow!E$7 - $C5/2, 0)*MAX(1 - $D5/200,0)*Crossbow!$F$7</f>
        <v>256.94928800000002</v>
      </c>
      <c r="BJ5">
        <f>MAX(doge!E$3 - $C5, 0)</f>
        <v>29</v>
      </c>
      <c r="BK5">
        <f>MAX(doge!$E$4 - $C5, 0)</f>
        <v>34</v>
      </c>
      <c r="BL5">
        <f>MAX(doge!$E$5 - $C5, 0)</f>
        <v>39</v>
      </c>
      <c r="BM5">
        <f>MAX(doge!$E$6 - $C5, 0)</f>
        <v>44</v>
      </c>
      <c r="BN5">
        <f>MAX(doge!$E$7 - $C5, 0)</f>
        <v>49</v>
      </c>
      <c r="BP5" s="3">
        <f>MAX(hors!$E$3 - $C5/2, 0)*MAX(1 - $D5/200,0)</f>
        <v>64.442499999999995</v>
      </c>
      <c r="BQ5" s="3">
        <f>MAX(hors!$E$4 - $C5/2, 0)*MAX(1 - $D5/200,0)</f>
        <v>77.417500000000004</v>
      </c>
      <c r="BR5" s="3">
        <f>MAX(hors!$E$5 - $C5/2, 0)*MAX(1 - $D5/200,0)</f>
        <v>99.042500000000004</v>
      </c>
      <c r="BS5" s="3">
        <f>MAX(hors!$E$6 - $C5/2, 0)*MAX(1 - $D5/200,0)</f>
        <v>120.6675</v>
      </c>
      <c r="BU5" s="3">
        <f>MAX(irgl!$E$3 - $C5, 0)*MAX(1 - $D5/100,0)</f>
        <v>145.27000000000001</v>
      </c>
      <c r="BV5" s="3">
        <f>MAX(irgl!$E$4 - $C5, 0)*MAX(1 - $D5/100,0)</f>
        <v>163.51999999999998</v>
      </c>
      <c r="BW5" s="3">
        <f>MAX(irgl!$E$5 - $C5, 0)*MAX(1 - $D5/100,0)</f>
        <v>189.07</v>
      </c>
      <c r="BX5" s="3">
        <f>MAX(irgl!$E$6 - $C5, 0)*MAX(1 - $D5/100,0)</f>
        <v>218.26999999999998</v>
      </c>
      <c r="BZ5" s="3">
        <f>MAX(sngl!$E$3, 0)*MAX(1 - $D5/100,0)</f>
        <v>87.6</v>
      </c>
      <c r="CA5" s="3">
        <f>MAX(sngl!$E$4, 0)*MAX(1 - $D5/100,0)</f>
        <v>102.2</v>
      </c>
      <c r="CB5" s="3">
        <f>MAX(sngl!$E$5, 0)*MAX(1 - $D5/100,0)</f>
        <v>124.1</v>
      </c>
      <c r="CC5" s="3">
        <f>MAX(sngl!$E$6, 0)*MAX(1 - $D5/100,0)</f>
        <v>146</v>
      </c>
    </row>
    <row r="6" spans="1:81" x14ac:dyDescent="0.3">
      <c r="A6" s="1">
        <v>4</v>
      </c>
      <c r="B6">
        <v>275</v>
      </c>
      <c r="C6">
        <v>2</v>
      </c>
      <c r="D6">
        <v>27</v>
      </c>
      <c r="E6">
        <v>60</v>
      </c>
      <c r="F6" s="3">
        <f t="shared" si="0"/>
        <v>139.01843509495129</v>
      </c>
      <c r="G6" s="3">
        <v>7</v>
      </c>
      <c r="H6" s="10">
        <f t="shared" si="1"/>
        <v>22</v>
      </c>
      <c r="I6" s="10">
        <f t="shared" si="2"/>
        <v>20</v>
      </c>
      <c r="J6" s="10">
        <f t="shared" si="3"/>
        <v>18</v>
      </c>
      <c r="K6" s="10">
        <f t="shared" si="4"/>
        <v>15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85.808000000000007</v>
      </c>
      <c r="X6" s="3">
        <f>MAX(Axe!E$3 - $C6/2, 0)*MAX(1 - $D6/200,0)*Axe!$F$3</f>
        <v>110.02800000000001</v>
      </c>
      <c r="Y6" s="3">
        <f>MAX(Axe!E$4 - $C6/2, 0)*MAX(1 - $D6/200,0)*Axe!$F$4</f>
        <v>137.535</v>
      </c>
      <c r="Z6" s="3">
        <f>MAX(Axe!E$5 - $C6/2, 0)*MAX(1 - $D6/200,0)*Axe!$F$5</f>
        <v>169.36700000000002</v>
      </c>
      <c r="AA6" s="3">
        <f>MAX(Axe!E$6 - $C6/2, 0)*MAX(1 - $D6/200,0)*Axe!$F$6</f>
        <v>203.62100000000001</v>
      </c>
      <c r="AB6" s="3">
        <f>MAX(Axe!E$7 - $C6/2, 0)*MAX(1 - $D6/200,0)*Axe!$F$7</f>
        <v>241.50800000000001</v>
      </c>
      <c r="AD6" s="3">
        <f>MAX(Scythe!D$2, 0)*MAX(1 - $D6/100,0)*Scythe!$F$2</f>
        <v>67.16</v>
      </c>
      <c r="AE6" s="3">
        <f>MAX(Scythe!D$3, 0)*MAX(1 - $D6/100,0)*Scythe!$F$3</f>
        <v>89.06</v>
      </c>
      <c r="AF6" s="3">
        <f>MAX(Scythe!D$4, 0)*MAX(1 - $D6/100,0)*Scythe!$F$4</f>
        <v>113.88</v>
      </c>
      <c r="AG6" s="3">
        <f>MAX(Scythe!D$5, 0)*MAX(1 - $D6/100,0)*Scythe!$F$5</f>
        <v>143.07999999999998</v>
      </c>
      <c r="AH6" s="3">
        <f>MAX(Scythe!D$6, 0)*MAX(1 - $D6/100,0)*Scythe!$F$6</f>
        <v>175.2</v>
      </c>
      <c r="AI6" s="3">
        <f>MAX(Scythe!D$7, 0)*MAX(1 - $D6/100,0)*Scythe!$F$7</f>
        <v>210.24</v>
      </c>
      <c r="AJ6" s="3">
        <f>MAX(Scythe!D$8, 0)*MAX(1 - $D6/100,0)*Scythe!$F$8</f>
        <v>55.48</v>
      </c>
      <c r="AK6" s="3">
        <f>MAX(Scythe!D$9, 0)*MAX(1 - $D6/100,0)*Scythe!$F$9</f>
        <v>64.239999999999995</v>
      </c>
      <c r="AL6" s="3">
        <f>MAX(Scythe!D$10, 0)*MAX(1 - $D6/100,0)*Scythe!$F$10</f>
        <v>73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77.460525107593412</v>
      </c>
      <c r="AV6" s="3">
        <f>MAX(Bow!E$3 - $C6, 0)*MAX(1 - $D6/100,0)*Bow!$F$3</f>
        <v>102.66358674931985</v>
      </c>
      <c r="AW6" s="3">
        <f>MAX(Bow!E$4 - $C6, 0)*MAX(1 - $D6/100,0)*Bow!$F$4</f>
        <v>125.06630820863226</v>
      </c>
      <c r="AX6" s="3">
        <f>MAX(Bow!E$5 - $C6, 0)*MAX(1 - $D6/100,0)*Bow!$F$5</f>
        <v>155.87005021518681</v>
      </c>
      <c r="AY6" s="3">
        <f>MAX(Bow!E$6 - $C6, 0)*MAX(1 - $D6/100,0)*Bow!$F$6</f>
        <v>186.67379222174137</v>
      </c>
      <c r="AZ6" s="3">
        <f>MAX(Bow!E$7 - $C6, 0)*MAX(1 - $D6/100,0)*Bow!$F$7</f>
        <v>223.07821459312399</v>
      </c>
      <c r="BB6" s="3">
        <f>MAX(Crossbow!E$2 - $C6/2, 0)*MAX(1 - $D6/200,0)*Crossbow!$F$2</f>
        <v>91.171000000000006</v>
      </c>
      <c r="BC6" s="3">
        <f>MAX(Crossbow!E$3 - $C6/2, 0)*MAX(1 - $D6/200,0)*Crossbow!$F$3</f>
        <v>116.90474999999999</v>
      </c>
      <c r="BD6" s="3">
        <f>MAX(Crossbow!E$4 - $C6/2, 0)*MAX(1 - $D6/200,0)*Crossbow!$F$4</f>
        <v>146.46179999999998</v>
      </c>
      <c r="BE6" s="3">
        <f>MAX(Crossbow!E$5 - $C6/2, 0)*MAX(1 - $D6/200,0)*Crossbow!$F$5</f>
        <v>179.40099999999998</v>
      </c>
      <c r="BF6" s="3">
        <f>MAX(Crossbow!E$6 - $C6/2, 0)*MAX(1 - $D6/200,0)*Crossbow!$F$6</f>
        <v>216.61935500000001</v>
      </c>
      <c r="BG6" s="3">
        <f>MAX(Crossbow!E$7 - $C6/2, 0)*MAX(1 - $D6/200,0)*Crossbow!$F$7</f>
        <v>256.58166300000005</v>
      </c>
      <c r="BJ6">
        <f>MAX(doge!E$3 - $C6, 0)</f>
        <v>28</v>
      </c>
      <c r="BK6">
        <f>MAX(doge!$E$4 - $C6, 0)</f>
        <v>33</v>
      </c>
      <c r="BL6">
        <f>MAX(doge!$E$5 - $C6, 0)</f>
        <v>38</v>
      </c>
      <c r="BM6">
        <f>MAX(doge!$E$6 - $C6, 0)</f>
        <v>43</v>
      </c>
      <c r="BN6">
        <f>MAX(doge!$E$7 - $C6, 0)</f>
        <v>48</v>
      </c>
      <c r="BP6" s="3">
        <f>MAX(hors!$E$3 - $C6/2, 0)*MAX(1 - $D6/200,0)</f>
        <v>64.010000000000005</v>
      </c>
      <c r="BQ6" s="3">
        <f>MAX(hors!$E$4 - $C6/2, 0)*MAX(1 - $D6/200,0)</f>
        <v>76.984999999999999</v>
      </c>
      <c r="BR6" s="3">
        <f>MAX(hors!$E$5 - $C6/2, 0)*MAX(1 - $D6/200,0)</f>
        <v>98.61</v>
      </c>
      <c r="BS6" s="3">
        <f>MAX(hors!$E$6 - $C6/2, 0)*MAX(1 - $D6/200,0)</f>
        <v>120.235</v>
      </c>
      <c r="BU6" s="3">
        <f>MAX(irgl!$E$3 - $C6, 0)*MAX(1 - $D6/100,0)</f>
        <v>144.54</v>
      </c>
      <c r="BV6" s="3">
        <f>MAX(irgl!$E$4 - $C6, 0)*MAX(1 - $D6/100,0)</f>
        <v>162.79</v>
      </c>
      <c r="BW6" s="3">
        <f>MAX(irgl!$E$5 - $C6, 0)*MAX(1 - $D6/100,0)</f>
        <v>188.34</v>
      </c>
      <c r="BX6" s="3">
        <f>MAX(irgl!$E$6 - $C6, 0)*MAX(1 - $D6/100,0)</f>
        <v>217.54</v>
      </c>
      <c r="BZ6" s="3">
        <f>MAX(sngl!$E$3, 0)*MAX(1 - $D6/100,0)</f>
        <v>87.6</v>
      </c>
      <c r="CA6" s="3">
        <f>MAX(sngl!$E$4, 0)*MAX(1 - $D6/100,0)</f>
        <v>102.2</v>
      </c>
      <c r="CB6" s="3">
        <f>MAX(sngl!$E$5, 0)*MAX(1 - $D6/100,0)</f>
        <v>124.1</v>
      </c>
      <c r="CC6" s="3">
        <f>MAX(sngl!$E$6, 0)*MAX(1 - $D6/100,0)</f>
        <v>146</v>
      </c>
    </row>
    <row r="7" spans="1:81" x14ac:dyDescent="0.3">
      <c r="A7" s="1">
        <v>5</v>
      </c>
      <c r="B7">
        <v>300</v>
      </c>
      <c r="C7">
        <v>2</v>
      </c>
      <c r="D7">
        <v>30</v>
      </c>
      <c r="E7">
        <v>70</v>
      </c>
      <c r="F7" s="3">
        <f t="shared" si="0"/>
        <v>173.67118215362055</v>
      </c>
      <c r="G7" s="3">
        <v>9</v>
      </c>
      <c r="H7" s="10">
        <f t="shared" si="1"/>
        <v>26</v>
      </c>
      <c r="I7" s="10">
        <f t="shared" si="2"/>
        <v>24</v>
      </c>
      <c r="J7" s="10">
        <f t="shared" si="3"/>
        <v>21</v>
      </c>
      <c r="K7" s="10">
        <f t="shared" si="4"/>
        <v>19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84.32</v>
      </c>
      <c r="X7" s="3">
        <f>MAX(Axe!E$3 - $C7/2, 0)*MAX(1 - $D7/200,0)*Axe!$F$3</f>
        <v>108.12</v>
      </c>
      <c r="Y7" s="3">
        <f>MAX(Axe!E$4 - $C7/2, 0)*MAX(1 - $D7/200,0)*Axe!$F$4</f>
        <v>135.15</v>
      </c>
      <c r="Z7" s="3">
        <f>MAX(Axe!E$5 - $C7/2, 0)*MAX(1 - $D7/200,0)*Axe!$F$5</f>
        <v>166.43</v>
      </c>
      <c r="AA7" s="3">
        <f>MAX(Axe!E$6 - $C7/2, 0)*MAX(1 - $D7/200,0)*Axe!$F$6</f>
        <v>200.09</v>
      </c>
      <c r="AB7" s="3">
        <f>MAX(Axe!E$7 - $C7/2, 0)*MAX(1 - $D7/200,0)*Axe!$F$7</f>
        <v>237.32</v>
      </c>
      <c r="AD7" s="3">
        <f>MAX(Scythe!D$2, 0)*MAX(1 - $D7/100,0)*Scythe!$F$2</f>
        <v>64.399999999999991</v>
      </c>
      <c r="AE7" s="3">
        <f>MAX(Scythe!D$3, 0)*MAX(1 - $D7/100,0)*Scythe!$F$3</f>
        <v>85.399999999999991</v>
      </c>
      <c r="AF7" s="3">
        <f>MAX(Scythe!D$4, 0)*MAX(1 - $D7/100,0)*Scythe!$F$4</f>
        <v>109.19999999999999</v>
      </c>
      <c r="AG7" s="3">
        <f>MAX(Scythe!D$5, 0)*MAX(1 - $D7/100,0)*Scythe!$F$5</f>
        <v>137.19999999999999</v>
      </c>
      <c r="AH7" s="3">
        <f>MAX(Scythe!D$6, 0)*MAX(1 - $D7/100,0)*Scythe!$F$6</f>
        <v>168</v>
      </c>
      <c r="AI7" s="3">
        <f>MAX(Scythe!D$7, 0)*MAX(1 - $D7/100,0)*Scythe!$F$7</f>
        <v>201.6</v>
      </c>
      <c r="AJ7" s="3">
        <f>MAX(Scythe!D$8, 0)*MAX(1 - $D7/100,0)*Scythe!$F$8</f>
        <v>53.199999999999996</v>
      </c>
      <c r="AK7" s="3">
        <f>MAX(Scythe!D$9, 0)*MAX(1 - $D7/100,0)*Scythe!$F$9</f>
        <v>61.599999999999994</v>
      </c>
      <c r="AL7" s="3">
        <f>MAX(Scythe!D$10, 0)*MAX(1 - $D7/100,0)*Scythe!$F$10</f>
        <v>70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74.277215856596413</v>
      </c>
      <c r="AV7" s="3">
        <f>MAX(Bow!E$3 - $C7, 0)*MAX(1 - $D7/100,0)*Bow!$F$3</f>
        <v>98.444535239073829</v>
      </c>
      <c r="AW7" s="3">
        <f>MAX(Bow!E$4 - $C7, 0)*MAX(1 - $D7/100,0)*Bow!$F$4</f>
        <v>119.9265969123871</v>
      </c>
      <c r="AX7" s="3">
        <f>MAX(Bow!E$5 - $C7, 0)*MAX(1 - $D7/100,0)*Bow!$F$5</f>
        <v>149.46443171319282</v>
      </c>
      <c r="AY7" s="3">
        <f>MAX(Bow!E$6 - $C7, 0)*MAX(1 - $D7/100,0)*Bow!$F$6</f>
        <v>179.00226651399853</v>
      </c>
      <c r="AZ7" s="3">
        <f>MAX(Bow!E$7 - $C7, 0)*MAX(1 - $D7/100,0)*Bow!$F$7</f>
        <v>213.9106167331326</v>
      </c>
      <c r="BB7" s="3">
        <f>MAX(Crossbow!E$2 - $C7/2, 0)*MAX(1 - $D7/200,0)*Crossbow!$F$2</f>
        <v>89.589999999999989</v>
      </c>
      <c r="BC7" s="3">
        <f>MAX(Crossbow!E$3 - $C7/2, 0)*MAX(1 - $D7/200,0)*Crossbow!$F$3</f>
        <v>114.8775</v>
      </c>
      <c r="BD7" s="3">
        <f>MAX(Crossbow!E$4 - $C7/2, 0)*MAX(1 - $D7/200,0)*Crossbow!$F$4</f>
        <v>143.922</v>
      </c>
      <c r="BE7" s="3">
        <f>MAX(Crossbow!E$5 - $C7/2, 0)*MAX(1 - $D7/200,0)*Crossbow!$F$5</f>
        <v>176.28999999999996</v>
      </c>
      <c r="BF7" s="3">
        <f>MAX(Crossbow!E$6 - $C7/2, 0)*MAX(1 - $D7/200,0)*Crossbow!$F$6</f>
        <v>212.86294999999998</v>
      </c>
      <c r="BG7" s="3">
        <f>MAX(Crossbow!E$7 - $C7/2, 0)*MAX(1 - $D7/200,0)*Crossbow!$F$7</f>
        <v>252.13227000000003</v>
      </c>
      <c r="BJ7">
        <f>MAX(doge!E$3 - $C7, 0)</f>
        <v>28</v>
      </c>
      <c r="BK7">
        <f>MAX(doge!$E$4 - $C7, 0)</f>
        <v>33</v>
      </c>
      <c r="BL7">
        <f>MAX(doge!$E$5 - $C7, 0)</f>
        <v>38</v>
      </c>
      <c r="BM7">
        <f>MAX(doge!$E$6 - $C7, 0)</f>
        <v>43</v>
      </c>
      <c r="BN7">
        <f>MAX(doge!$E$7 - $C7, 0)</f>
        <v>48</v>
      </c>
      <c r="BP7" s="3">
        <f>MAX(hors!$E$3 - $C7/2, 0)*MAX(1 - $D7/200,0)</f>
        <v>62.9</v>
      </c>
      <c r="BQ7" s="3">
        <f>MAX(hors!$E$4 - $C7/2, 0)*MAX(1 - $D7/200,0)</f>
        <v>75.649999999999991</v>
      </c>
      <c r="BR7" s="3">
        <f>MAX(hors!$E$5 - $C7/2, 0)*MAX(1 - $D7/200,0)</f>
        <v>96.899999999999991</v>
      </c>
      <c r="BS7" s="3">
        <f>MAX(hors!$E$6 - $C7/2, 0)*MAX(1 - $D7/200,0)</f>
        <v>118.14999999999999</v>
      </c>
      <c r="BU7" s="3">
        <f>MAX(irgl!$E$3 - $C7, 0)*MAX(1 - $D7/100,0)</f>
        <v>138.6</v>
      </c>
      <c r="BV7" s="3">
        <f>MAX(irgl!$E$4 - $C7, 0)*MAX(1 - $D7/100,0)</f>
        <v>156.1</v>
      </c>
      <c r="BW7" s="3">
        <f>MAX(irgl!$E$5 - $C7, 0)*MAX(1 - $D7/100,0)</f>
        <v>180.6</v>
      </c>
      <c r="BX7" s="3">
        <f>MAX(irgl!$E$6 - $C7, 0)*MAX(1 - $D7/100,0)</f>
        <v>208.6</v>
      </c>
      <c r="BZ7" s="3">
        <f>MAX(sngl!$E$3, 0)*MAX(1 - $D7/100,0)</f>
        <v>84</v>
      </c>
      <c r="CA7" s="3">
        <f>MAX(sngl!$E$4, 0)*MAX(1 - $D7/100,0)</f>
        <v>98</v>
      </c>
      <c r="CB7" s="3">
        <f>MAX(sngl!$E$5, 0)*MAX(1 - $D7/100,0)</f>
        <v>118.99999999999999</v>
      </c>
      <c r="CC7" s="3">
        <f>MAX(sngl!$E$6, 0)*MAX(1 - $D7/100,0)</f>
        <v>140</v>
      </c>
    </row>
    <row r="8" spans="1:81" x14ac:dyDescent="0.3">
      <c r="A8" s="1">
        <v>6</v>
      </c>
      <c r="B8">
        <v>335</v>
      </c>
      <c r="C8">
        <v>3</v>
      </c>
      <c r="D8">
        <v>32</v>
      </c>
      <c r="E8">
        <v>85</v>
      </c>
      <c r="F8" s="3">
        <f t="shared" si="0"/>
        <v>229.19647419313318</v>
      </c>
      <c r="G8" s="3">
        <v>11</v>
      </c>
      <c r="H8" s="10">
        <f t="shared" si="1"/>
        <v>29</v>
      </c>
      <c r="I8" s="10">
        <f t="shared" si="2"/>
        <v>27</v>
      </c>
      <c r="J8" s="10">
        <f t="shared" si="3"/>
        <v>24</v>
      </c>
      <c r="K8" s="10">
        <f t="shared" si="4"/>
        <v>21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82.992000000000004</v>
      </c>
      <c r="X8" s="3">
        <f>MAX(Axe!E$3 - $C8/2, 0)*MAX(1 - $D8/200,0)*Axe!$F$3</f>
        <v>106.512</v>
      </c>
      <c r="Y8" s="3">
        <f>MAX(Axe!E$4 - $C8/2, 0)*MAX(1 - $D8/200,0)*Axe!$F$4</f>
        <v>133.22400000000002</v>
      </c>
      <c r="Z8" s="3">
        <f>MAX(Axe!E$5 - $C8/2, 0)*MAX(1 - $D8/200,0)*Axe!$F$5</f>
        <v>164.136</v>
      </c>
      <c r="AA8" s="3">
        <f>MAX(Axe!E$6 - $C8/2, 0)*MAX(1 - $D8/200,0)*Axe!$F$6</f>
        <v>197.4</v>
      </c>
      <c r="AB8" s="3">
        <f>MAX(Axe!E$7 - $C8/2, 0)*MAX(1 - $D8/200,0)*Axe!$F$7</f>
        <v>234.19200000000001</v>
      </c>
      <c r="AD8" s="3">
        <f>MAX(Scythe!D$2, 0)*MAX(1 - $D8/100,0)*Scythe!$F$2</f>
        <v>62.559999999999995</v>
      </c>
      <c r="AE8" s="3">
        <f>MAX(Scythe!D$3, 0)*MAX(1 - $D8/100,0)*Scythe!$F$3</f>
        <v>82.96</v>
      </c>
      <c r="AF8" s="3">
        <f>MAX(Scythe!D$4, 0)*MAX(1 - $D8/100,0)*Scythe!$F$4</f>
        <v>106.07999999999998</v>
      </c>
      <c r="AG8" s="3">
        <f>MAX(Scythe!D$5, 0)*MAX(1 - $D8/100,0)*Scythe!$F$5</f>
        <v>133.28</v>
      </c>
      <c r="AH8" s="3">
        <f>MAX(Scythe!D$6, 0)*MAX(1 - $D8/100,0)*Scythe!$F$6</f>
        <v>163.19999999999999</v>
      </c>
      <c r="AI8" s="3">
        <f>MAX(Scythe!D$7, 0)*MAX(1 - $D8/100,0)*Scythe!$F$7</f>
        <v>195.83999999999997</v>
      </c>
      <c r="AJ8" s="3">
        <f>MAX(Scythe!D$8, 0)*MAX(1 - $D8/100,0)*Scythe!$F$8</f>
        <v>51.679999999999993</v>
      </c>
      <c r="AK8" s="3">
        <f>MAX(Scythe!D$9, 0)*MAX(1 - $D8/100,0)*Scythe!$F$9</f>
        <v>59.839999999999996</v>
      </c>
      <c r="AL8" s="3">
        <f>MAX(Scythe!D$10, 0)*MAX(1 - $D8/100,0)*Scythe!$F$10</f>
        <v>68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71.713009689265093</v>
      </c>
      <c r="AV8" s="3">
        <f>MAX(Bow!E$3 - $C8, 0)*MAX(1 - $D8/100,0)*Bow!$F$3</f>
        <v>95.189834232243129</v>
      </c>
      <c r="AW8" s="3">
        <f>MAX(Bow!E$4 - $C8, 0)*MAX(1 - $D8/100,0)*Bow!$F$4</f>
        <v>116.0581227148903</v>
      </c>
      <c r="AX8" s="3">
        <f>MAX(Bow!E$5 - $C8, 0)*MAX(1 - $D8/100,0)*Bow!$F$5</f>
        <v>144.75201937853018</v>
      </c>
      <c r="AY8" s="3">
        <f>MAX(Bow!E$6 - $C8, 0)*MAX(1 - $D8/100,0)*Bow!$F$6</f>
        <v>173.44591604216998</v>
      </c>
      <c r="AZ8" s="3">
        <f>MAX(Bow!E$7 - $C8, 0)*MAX(1 - $D8/100,0)*Bow!$F$7</f>
        <v>207.35688482647166</v>
      </c>
      <c r="BB8" s="3">
        <f>MAX(Crossbow!E$2 - $C8/2, 0)*MAX(1 - $D8/200,0)*Crossbow!$F$2</f>
        <v>88.178999999999988</v>
      </c>
      <c r="BC8" s="3">
        <f>MAX(Crossbow!E$3 - $C8/2, 0)*MAX(1 - $D8/200,0)*Crossbow!$F$3</f>
        <v>113.16899999999998</v>
      </c>
      <c r="BD8" s="3">
        <f>MAX(Crossbow!E$4 - $C8/2, 0)*MAX(1 - $D8/200,0)*Crossbow!$F$4</f>
        <v>141.87179999999998</v>
      </c>
      <c r="BE8" s="3">
        <f>MAX(Crossbow!E$5 - $C8/2, 0)*MAX(1 - $D8/200,0)*Crossbow!$F$5</f>
        <v>173.85899999999995</v>
      </c>
      <c r="BF8" s="3">
        <f>MAX(Crossbow!E$6 - $C8/2, 0)*MAX(1 - $D8/200,0)*Crossbow!$F$6</f>
        <v>210.00167999999999</v>
      </c>
      <c r="BG8" s="3">
        <f>MAX(Crossbow!E$7 - $C8/2, 0)*MAX(1 - $D8/200,0)*Crossbow!$F$7</f>
        <v>248.80900800000003</v>
      </c>
      <c r="BJ8">
        <f>MAX(doge!E$3 - $C8, 0)</f>
        <v>27</v>
      </c>
      <c r="BK8">
        <f>MAX(doge!$E$4 - $C8, 0)</f>
        <v>32</v>
      </c>
      <c r="BL8">
        <f>MAX(doge!$E$5 - $C8, 0)</f>
        <v>37</v>
      </c>
      <c r="BM8">
        <f>MAX(doge!$E$6 - $C8, 0)</f>
        <v>42</v>
      </c>
      <c r="BN8">
        <f>MAX(doge!$E$7 - $C8, 0)</f>
        <v>47</v>
      </c>
      <c r="BP8" s="3">
        <f>MAX(hors!$E$3 - $C8/2, 0)*MAX(1 - $D8/200,0)</f>
        <v>61.739999999999995</v>
      </c>
      <c r="BQ8" s="3">
        <f>MAX(hors!$E$4 - $C8/2, 0)*MAX(1 - $D8/200,0)</f>
        <v>74.34</v>
      </c>
      <c r="BR8" s="3">
        <f>MAX(hors!$E$5 - $C8/2, 0)*MAX(1 - $D8/200,0)</f>
        <v>95.34</v>
      </c>
      <c r="BS8" s="3">
        <f>MAX(hors!$E$6 - $C8/2, 0)*MAX(1 - $D8/200,0)</f>
        <v>116.33999999999999</v>
      </c>
      <c r="BU8" s="3">
        <f>MAX(irgl!$E$3 - $C8, 0)*MAX(1 - $D8/100,0)</f>
        <v>133.95999999999998</v>
      </c>
      <c r="BV8" s="3">
        <f>MAX(irgl!$E$4 - $C8, 0)*MAX(1 - $D8/100,0)</f>
        <v>150.95999999999998</v>
      </c>
      <c r="BW8" s="3">
        <f>MAX(irgl!$E$5 - $C8, 0)*MAX(1 - $D8/100,0)</f>
        <v>174.76</v>
      </c>
      <c r="BX8" s="3">
        <f>MAX(irgl!$E$6 - $C8, 0)*MAX(1 - $D8/100,0)</f>
        <v>201.95999999999998</v>
      </c>
      <c r="BZ8" s="3">
        <f>MAX(sngl!$E$3, 0)*MAX(1 - $D8/100,0)</f>
        <v>81.599999999999994</v>
      </c>
      <c r="CA8" s="3">
        <f>MAX(sngl!$E$4, 0)*MAX(1 - $D8/100,0)</f>
        <v>95.199999999999989</v>
      </c>
      <c r="CB8" s="3">
        <f>MAX(sngl!$E$5, 0)*MAX(1 - $D8/100,0)</f>
        <v>115.6</v>
      </c>
      <c r="CC8" s="3">
        <f>MAX(sngl!$E$6, 0)*MAX(1 - $D8/100,0)</f>
        <v>136</v>
      </c>
    </row>
    <row r="9" spans="1:81" x14ac:dyDescent="0.3">
      <c r="A9" s="1">
        <v>7</v>
      </c>
      <c r="B9">
        <v>370</v>
      </c>
      <c r="C9">
        <v>4</v>
      </c>
      <c r="D9">
        <v>35</v>
      </c>
      <c r="E9">
        <v>95</v>
      </c>
      <c r="F9" s="3">
        <f t="shared" si="0"/>
        <v>282.96038124624249</v>
      </c>
      <c r="G9" s="3">
        <v>14</v>
      </c>
      <c r="H9" s="10">
        <f t="shared" si="1"/>
        <v>34</v>
      </c>
      <c r="I9" s="10">
        <f t="shared" si="2"/>
        <v>31</v>
      </c>
      <c r="J9" s="10">
        <f t="shared" si="3"/>
        <v>29</v>
      </c>
      <c r="K9" s="10">
        <f t="shared" si="4"/>
        <v>25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81.180000000000007</v>
      </c>
      <c r="X9" s="3">
        <f>MAX(Axe!E$3 - $C9/2, 0)*MAX(1 - $D9/200,0)*Axe!$F$3</f>
        <v>104.28</v>
      </c>
      <c r="Y9" s="3">
        <f>MAX(Axe!E$4 - $C9/2, 0)*MAX(1 - $D9/200,0)*Axe!$F$4</f>
        <v>130.51499999999999</v>
      </c>
      <c r="Z9" s="3">
        <f>MAX(Axe!E$5 - $C9/2, 0)*MAX(1 - $D9/200,0)*Axe!$F$5</f>
        <v>160.875</v>
      </c>
      <c r="AA9" s="3">
        <f>MAX(Axe!E$6 - $C9/2, 0)*MAX(1 - $D9/200,0)*Axe!$F$6</f>
        <v>193.54499999999999</v>
      </c>
      <c r="AB9" s="3">
        <f>MAX(Axe!E$7 - $C9/2, 0)*MAX(1 - $D9/200,0)*Axe!$F$7</f>
        <v>229.67999999999998</v>
      </c>
      <c r="AD9" s="3">
        <f>MAX(Scythe!D$2, 0)*MAX(1 - $D9/100,0)*Scythe!$F$2</f>
        <v>59.800000000000004</v>
      </c>
      <c r="AE9" s="3">
        <f>MAX(Scythe!D$3, 0)*MAX(1 - $D9/100,0)*Scythe!$F$3</f>
        <v>79.3</v>
      </c>
      <c r="AF9" s="3">
        <f>MAX(Scythe!D$4, 0)*MAX(1 - $D9/100,0)*Scythe!$F$4</f>
        <v>101.4</v>
      </c>
      <c r="AG9" s="3">
        <f>MAX(Scythe!D$5, 0)*MAX(1 - $D9/100,0)*Scythe!$F$5</f>
        <v>127.4</v>
      </c>
      <c r="AH9" s="3">
        <f>MAX(Scythe!D$6, 0)*MAX(1 - $D9/100,0)*Scythe!$F$6</f>
        <v>156</v>
      </c>
      <c r="AI9" s="3">
        <f>MAX(Scythe!D$7, 0)*MAX(1 - $D9/100,0)*Scythe!$F$7</f>
        <v>187.20000000000002</v>
      </c>
      <c r="AJ9" s="3">
        <f>MAX(Scythe!D$8, 0)*MAX(1 - $D9/100,0)*Scythe!$F$8</f>
        <v>49.4</v>
      </c>
      <c r="AK9" s="3">
        <f>MAX(Scythe!D$9, 0)*MAX(1 - $D9/100,0)*Scythe!$F$9</f>
        <v>57.2</v>
      </c>
      <c r="AL9" s="3">
        <f>MAX(Scythe!D$10, 0)*MAX(1 - $D9/100,0)*Scythe!$F$10</f>
        <v>65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68.126700438268102</v>
      </c>
      <c r="AV9" s="3">
        <f>MAX(Bow!E$3 - $C9, 0)*MAX(1 - $D9/100,0)*Bow!$F$3</f>
        <v>90.567782721997133</v>
      </c>
      <c r="AW9" s="3">
        <f>MAX(Bow!E$4 - $C9, 0)*MAX(1 - $D9/100,0)*Bow!$F$4</f>
        <v>110.51541141864517</v>
      </c>
      <c r="AX9" s="3">
        <f>MAX(Bow!E$5 - $C9, 0)*MAX(1 - $D9/100,0)*Bow!$F$5</f>
        <v>137.9434008765362</v>
      </c>
      <c r="AY9" s="3">
        <f>MAX(Bow!E$6 - $C9, 0)*MAX(1 - $D9/100,0)*Bow!$F$6</f>
        <v>165.37139033442722</v>
      </c>
      <c r="AZ9" s="3">
        <f>MAX(Bow!E$7 - $C9, 0)*MAX(1 - $D9/100,0)*Bow!$F$7</f>
        <v>197.7862869664803</v>
      </c>
      <c r="BB9" s="3">
        <f>MAX(Crossbow!E$2 - $C9/2, 0)*MAX(1 - $D9/200,0)*Crossbow!$F$2</f>
        <v>86.253749999999997</v>
      </c>
      <c r="BC9" s="3">
        <f>MAX(Crossbow!E$3 - $C9/2, 0)*MAX(1 - $D9/200,0)*Crossbow!$F$3</f>
        <v>110.79749999999999</v>
      </c>
      <c r="BD9" s="3">
        <f>MAX(Crossbow!E$4 - $C9/2, 0)*MAX(1 - $D9/200,0)*Crossbow!$F$4</f>
        <v>138.98774999999998</v>
      </c>
      <c r="BE9" s="3">
        <f>MAX(Crossbow!E$5 - $C9/2, 0)*MAX(1 - $D9/200,0)*Crossbow!$F$5</f>
        <v>170.40374999999997</v>
      </c>
      <c r="BF9" s="3">
        <f>MAX(Crossbow!E$6 - $C9/2, 0)*MAX(1 - $D9/200,0)*Crossbow!$F$6</f>
        <v>205.90102499999998</v>
      </c>
      <c r="BG9" s="3">
        <f>MAX(Crossbow!E$7 - $C9/2, 0)*MAX(1 - $D9/200,0)*Crossbow!$F$7</f>
        <v>244.015365</v>
      </c>
      <c r="BJ9">
        <f>MAX(doge!E$3 - $C9, 0)</f>
        <v>26</v>
      </c>
      <c r="BK9">
        <f>MAX(doge!$E$4 - $C9, 0)</f>
        <v>31</v>
      </c>
      <c r="BL9">
        <f>MAX(doge!$E$5 - $C9, 0)</f>
        <v>36</v>
      </c>
      <c r="BM9">
        <f>MAX(doge!$E$6 - $C9, 0)</f>
        <v>41</v>
      </c>
      <c r="BN9">
        <f>MAX(doge!$E$7 - $C9, 0)</f>
        <v>46</v>
      </c>
      <c r="BP9" s="3">
        <f>MAX(hors!$E$3 - $C9/2, 0)*MAX(1 - $D9/200,0)</f>
        <v>60.224999999999994</v>
      </c>
      <c r="BQ9" s="3">
        <f>MAX(hors!$E$4 - $C9/2, 0)*MAX(1 - $D9/200,0)</f>
        <v>72.599999999999994</v>
      </c>
      <c r="BR9" s="3">
        <f>MAX(hors!$E$5 - $C9/2, 0)*MAX(1 - $D9/200,0)</f>
        <v>93.224999999999994</v>
      </c>
      <c r="BS9" s="3">
        <f>MAX(hors!$E$6 - $C9/2, 0)*MAX(1 - $D9/200,0)</f>
        <v>113.85</v>
      </c>
      <c r="BU9" s="3">
        <f>MAX(irgl!$E$3 - $C9, 0)*MAX(1 - $D9/100,0)</f>
        <v>127.4</v>
      </c>
      <c r="BV9" s="3">
        <f>MAX(irgl!$E$4 - $C9, 0)*MAX(1 - $D9/100,0)</f>
        <v>143.65</v>
      </c>
      <c r="BW9" s="3">
        <f>MAX(irgl!$E$5 - $C9, 0)*MAX(1 - $D9/100,0)</f>
        <v>166.4</v>
      </c>
      <c r="BX9" s="3">
        <f>MAX(irgl!$E$6 - $C9, 0)*MAX(1 - $D9/100,0)</f>
        <v>192.4</v>
      </c>
      <c r="BZ9" s="3">
        <f>MAX(sngl!$E$3, 0)*MAX(1 - $D9/100,0)</f>
        <v>78</v>
      </c>
      <c r="CA9" s="3">
        <f>MAX(sngl!$E$4, 0)*MAX(1 - $D9/100,0)</f>
        <v>91</v>
      </c>
      <c r="CB9" s="3">
        <f>MAX(sngl!$E$5, 0)*MAX(1 - $D9/100,0)</f>
        <v>110.5</v>
      </c>
      <c r="CC9" s="3">
        <f>MAX(sngl!$E$6, 0)*MAX(1 - $D9/100,0)</f>
        <v>130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2.5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1A5-1DCB-4A3D-ABA1-0F2B1664100C}">
  <dimension ref="A1:CC12"/>
  <sheetViews>
    <sheetView zoomScaleNormal="100" workbookViewId="0">
      <pane xSplit="1" topLeftCell="B1" activePane="topRight" state="frozen"/>
      <selection activeCell="D20" sqref="D20"/>
      <selection pane="topRight" activeCell="G7" sqref="G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13.1093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90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600</v>
      </c>
      <c r="C3">
        <v>0</v>
      </c>
      <c r="D3">
        <v>0</v>
      </c>
      <c r="E3">
        <v>5</v>
      </c>
      <c r="F3" s="3">
        <f>($B3 + 3 * $C3) / 10 / (1 - $D3 * 0.006) *POWER($E3, 0.7) * $C$12 / 13</f>
        <v>284.78485971692749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100</v>
      </c>
      <c r="X3" s="3">
        <f>MAX(Axe!E$3 - $C3/2, 0)*MAX(1 - $D3/200,0)*Axe!$F$3</f>
        <v>128</v>
      </c>
      <c r="Y3" s="3">
        <f>MAX(Axe!E$4 - $C3/2, 0)*MAX(1 - $D3/200,0)*Axe!$F$4</f>
        <v>159.80000000000001</v>
      </c>
      <c r="Z3" s="3">
        <f>MAX(Axe!E$5 - $C3/2, 0)*MAX(1 - $D3/200,0)*Axe!$F$5</f>
        <v>196.60000000000002</v>
      </c>
      <c r="AA3" s="3">
        <f>MAX(Axe!E$6 - $C3/2, 0)*MAX(1 - $D3/200,0)*Axe!$F$6</f>
        <v>236.20000000000002</v>
      </c>
      <c r="AB3" s="3">
        <f>MAX(Axe!E$7 - $C3/2, 0)*MAX(1 - $D3/200,0)*Axe!$F$7</f>
        <v>280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107.41030836656631</v>
      </c>
      <c r="AV3" s="3">
        <f>MAX(Bow!E$3 - $C3, 0)*MAX(1 - $D3/100,0)*Bow!$F$3</f>
        <v>141.93505034153404</v>
      </c>
      <c r="AW3" s="3">
        <f>MAX(Bow!E$4 - $C3, 0)*MAX(1 - $D3/100,0)*Bow!$F$4</f>
        <v>172.62370987483871</v>
      </c>
      <c r="AX3" s="3">
        <f>MAX(Bow!E$5 - $C3, 0)*MAX(1 - $D3/100,0)*Bow!$F$5</f>
        <v>214.82061673313262</v>
      </c>
      <c r="AY3" s="3">
        <f>MAX(Bow!E$6 - $C3, 0)*MAX(1 - $D3/100,0)*Bow!$F$6</f>
        <v>257.01752359142648</v>
      </c>
      <c r="AZ3" s="3">
        <f>MAX(Bow!E$7 - $C3, 0)*MAX(1 - $D3/100,0)*Bow!$F$7</f>
        <v>306.88659533304656</v>
      </c>
      <c r="BB3" s="3">
        <f>MAX(Crossbow!E$2 - $C3/2, 0)*MAX(1 - $D3/200,0)*Crossbow!$F$2</f>
        <v>106.25</v>
      </c>
      <c r="BC3" s="3">
        <f>MAX(Crossbow!E$3 - $C3/2, 0)*MAX(1 - $D3/200,0)*Crossbow!$F$3</f>
        <v>136</v>
      </c>
      <c r="BD3" s="3">
        <f>MAX(Crossbow!E$4 - $C3/2, 0)*MAX(1 - $D3/200,0)*Crossbow!$F$4</f>
        <v>170.17</v>
      </c>
      <c r="BE3" s="3">
        <f>MAX(Crossbow!E$5 - $C3/2, 0)*MAX(1 - $D3/200,0)*Crossbow!$F$5</f>
        <v>208.24999999999997</v>
      </c>
      <c r="BF3" s="3">
        <f>MAX(Crossbow!E$6 - $C3/2, 0)*MAX(1 - $D3/200,0)*Crossbow!$F$6</f>
        <v>251.27699999999999</v>
      </c>
      <c r="BG3" s="3">
        <f>MAX(Crossbow!E$7 - $C3/2, 0)*MAX(1 - $D3/200,0)*Crossbow!$F$7</f>
        <v>297.47620000000001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75</v>
      </c>
      <c r="BQ3" s="3">
        <f>MAX(hors!$E$4 - $C3/2, 0)*MAX(1 - $D3/200,0)</f>
        <v>90</v>
      </c>
      <c r="BR3" s="3">
        <f>MAX(hors!$E$5 - $C3/2, 0)*MAX(1 - $D3/200,0)</f>
        <v>115</v>
      </c>
      <c r="BS3" s="3">
        <f>MAX(hors!$E$6 - $C3/2, 0)*MAX(1 - $D3/200,0)</f>
        <v>140</v>
      </c>
      <c r="BU3" s="3">
        <f>MAX(irgl!$E$3 - $C3, 0)*MAX(1 - $D3/100,0)</f>
        <v>200</v>
      </c>
      <c r="BV3" s="3">
        <f>MAX(irgl!$E$4 - $C3, 0)*MAX(1 - $D3/100,0)</f>
        <v>225</v>
      </c>
      <c r="BW3" s="3">
        <f>MAX(irgl!$E$5 - $C3, 0)*MAX(1 - $D3/100,0)</f>
        <v>260</v>
      </c>
      <c r="BX3" s="3">
        <f>MAX(irgl!$E$6 - $C3, 0)*MAX(1 - $D3/100,0)</f>
        <v>300</v>
      </c>
      <c r="BZ3" s="3">
        <f>MAX(sngl!$E$3, 0)*MAX(1 - $D3/100,0)</f>
        <v>120</v>
      </c>
      <c r="CA3" s="3">
        <f>MAX(sngl!$E$4, 0)*MAX(1 - $D3/100,0)</f>
        <v>140</v>
      </c>
      <c r="CB3" s="3">
        <f>MAX(sngl!$E$5, 0)*MAX(1 - $D3/100,0)</f>
        <v>170</v>
      </c>
      <c r="CC3" s="3">
        <f>MAX(sngl!$E$6, 0)*MAX(1 - $D3/100,0)</f>
        <v>200</v>
      </c>
    </row>
    <row r="4" spans="1:81" x14ac:dyDescent="0.3">
      <c r="A4" s="1">
        <v>2</v>
      </c>
      <c r="B4">
        <v>660</v>
      </c>
      <c r="C4">
        <v>0</v>
      </c>
      <c r="D4">
        <v>1</v>
      </c>
      <c r="E4">
        <v>6</v>
      </c>
      <c r="F4" s="3">
        <f t="shared" ref="F4:F7" si="0">($B4 + 3 * $C4) / 10 / (1 - $D4 * 0.006) *POWER($E4, 0.7) * $C$12 / 13</f>
        <v>358.05526962215561</v>
      </c>
      <c r="G4" s="3">
        <v>10.5</v>
      </c>
      <c r="H4" s="10">
        <f t="shared" ref="H4:H7" si="1">_xlfn.CEILING.MATH(LN(MAX($G4*4,1))^2.5+1)</f>
        <v>29</v>
      </c>
      <c r="I4" s="10">
        <f t="shared" ref="I4:I7" si="2">_xlfn.CEILING.MATH(LN(MAX($G4*3.5,1))^2.5+1)</f>
        <v>26</v>
      </c>
      <c r="J4" s="10">
        <f t="shared" ref="J4:J7" si="3">_xlfn.CEILING.MATH(LN(MAX($G4*3,1))^2.5+1)</f>
        <v>24</v>
      </c>
      <c r="K4" s="10">
        <f t="shared" ref="K4:K7" si="4">_xlfn.CEILING.MATH(LN(MAX($G4*2.5,1))^2.5+1)</f>
        <v>21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99.5</v>
      </c>
      <c r="X4" s="3">
        <f>MAX(Axe!E$3 - $C4/2, 0)*MAX(1 - $D4/200,0)*Axe!$F$3</f>
        <v>127.36</v>
      </c>
      <c r="Y4" s="3">
        <f>MAX(Axe!E$4 - $C4/2, 0)*MAX(1 - $D4/200,0)*Axe!$F$4</f>
        <v>159.001</v>
      </c>
      <c r="Z4" s="3">
        <f>MAX(Axe!E$5 - $C4/2, 0)*MAX(1 - $D4/200,0)*Axe!$F$5</f>
        <v>195.61700000000002</v>
      </c>
      <c r="AA4" s="3">
        <f>MAX(Axe!E$6 - $C4/2, 0)*MAX(1 - $D4/200,0)*Axe!$F$6</f>
        <v>235.01900000000001</v>
      </c>
      <c r="AB4" s="3">
        <f>MAX(Axe!E$7 - $C4/2, 0)*MAX(1 - $D4/200,0)*Axe!$F$7</f>
        <v>278.60000000000002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106.33620528290065</v>
      </c>
      <c r="AV4" s="3">
        <f>MAX(Bow!E$3 - $C4, 0)*MAX(1 - $D4/100,0)*Bow!$F$3</f>
        <v>140.51569983811871</v>
      </c>
      <c r="AW4" s="3">
        <f>MAX(Bow!E$4 - $C4, 0)*MAX(1 - $D4/100,0)*Bow!$F$4</f>
        <v>170.89747277609035</v>
      </c>
      <c r="AX4" s="3">
        <f>MAX(Bow!E$5 - $C4, 0)*MAX(1 - $D4/100,0)*Bow!$F$5</f>
        <v>212.6724105658013</v>
      </c>
      <c r="AY4" s="3">
        <f>MAX(Bow!E$6 - $C4, 0)*MAX(1 - $D4/100,0)*Bow!$F$6</f>
        <v>254.44734835551222</v>
      </c>
      <c r="AZ4" s="3">
        <f>MAX(Bow!E$7 - $C4, 0)*MAX(1 - $D4/100,0)*Bow!$F$7</f>
        <v>303.81772937971613</v>
      </c>
      <c r="BB4" s="3">
        <f>MAX(Crossbow!E$2 - $C4/2, 0)*MAX(1 - $D4/200,0)*Crossbow!$F$2</f>
        <v>105.71875</v>
      </c>
      <c r="BC4" s="3">
        <f>MAX(Crossbow!E$3 - $C4/2, 0)*MAX(1 - $D4/200,0)*Crossbow!$F$3</f>
        <v>135.32</v>
      </c>
      <c r="BD4" s="3">
        <f>MAX(Crossbow!E$4 - $C4/2, 0)*MAX(1 - $D4/200,0)*Crossbow!$F$4</f>
        <v>169.31914999999998</v>
      </c>
      <c r="BE4" s="3">
        <f>MAX(Crossbow!E$5 - $C4/2, 0)*MAX(1 - $D4/200,0)*Crossbow!$F$5</f>
        <v>207.20874999999998</v>
      </c>
      <c r="BF4" s="3">
        <f>MAX(Crossbow!E$6 - $C4/2, 0)*MAX(1 - $D4/200,0)*Crossbow!$F$6</f>
        <v>250.02061500000002</v>
      </c>
      <c r="BG4" s="3">
        <f>MAX(Crossbow!E$7 - $C4/2, 0)*MAX(1 - $D4/200,0)*Crossbow!$F$7</f>
        <v>295.98881900000003</v>
      </c>
      <c r="BJ4">
        <f>MAX(doge!E$3 - $C4, 0)</f>
        <v>30</v>
      </c>
      <c r="BK4">
        <f>MAX(doge!$E$4 - $C4, 0)</f>
        <v>35</v>
      </c>
      <c r="BL4">
        <f>MAX(doge!$E$5 - $C4, 0)</f>
        <v>40</v>
      </c>
      <c r="BM4">
        <f>MAX(doge!$E$6 - $C4, 0)</f>
        <v>45</v>
      </c>
      <c r="BN4">
        <f>MAX(doge!$E$7 - $C4, 0)</f>
        <v>50</v>
      </c>
      <c r="BP4" s="3">
        <f>MAX(hors!$E$3 - $C4/2, 0)*MAX(1 - $D4/200,0)</f>
        <v>74.625</v>
      </c>
      <c r="BQ4" s="3">
        <f>MAX(hors!$E$4 - $C4/2, 0)*MAX(1 - $D4/200,0)</f>
        <v>89.55</v>
      </c>
      <c r="BR4" s="3">
        <f>MAX(hors!$E$5 - $C4/2, 0)*MAX(1 - $D4/200,0)</f>
        <v>114.425</v>
      </c>
      <c r="BS4" s="3">
        <f>MAX(hors!$E$6 - $C4/2, 0)*MAX(1 - $D4/200,0)</f>
        <v>139.30000000000001</v>
      </c>
      <c r="BU4" s="3">
        <f>MAX(irgl!$E$3 - $C4, 0)*MAX(1 - $D4/100,0)</f>
        <v>198</v>
      </c>
      <c r="BV4" s="3">
        <f>MAX(irgl!$E$4 - $C4, 0)*MAX(1 - $D4/100,0)</f>
        <v>222.75</v>
      </c>
      <c r="BW4" s="3">
        <f>MAX(irgl!$E$5 - $C4, 0)*MAX(1 - $D4/100,0)</f>
        <v>257.39999999999998</v>
      </c>
      <c r="BX4" s="3">
        <f>MAX(irgl!$E$6 - $C4, 0)*MAX(1 - $D4/100,0)</f>
        <v>297</v>
      </c>
      <c r="BZ4" s="3">
        <f>MAX(sngl!$E$3, 0)*MAX(1 - $D4/100,0)</f>
        <v>118.8</v>
      </c>
      <c r="CA4" s="3">
        <f>MAX(sngl!$E$4, 0)*MAX(1 - $D4/100,0)</f>
        <v>138.6</v>
      </c>
      <c r="CB4" s="3">
        <f>MAX(sngl!$E$5, 0)*MAX(1 - $D4/100,0)</f>
        <v>168.3</v>
      </c>
      <c r="CC4" s="3">
        <f>MAX(sngl!$E$6, 0)*MAX(1 - $D4/100,0)</f>
        <v>198</v>
      </c>
    </row>
    <row r="5" spans="1:81" x14ac:dyDescent="0.3">
      <c r="A5" s="1">
        <v>3</v>
      </c>
      <c r="B5">
        <v>730</v>
      </c>
      <c r="C5">
        <v>2</v>
      </c>
      <c r="D5">
        <v>1</v>
      </c>
      <c r="E5">
        <v>8</v>
      </c>
      <c r="F5" s="3">
        <f t="shared" si="0"/>
        <v>488.36110102257328</v>
      </c>
      <c r="G5" s="3">
        <v>12</v>
      </c>
      <c r="H5" s="10">
        <f t="shared" si="1"/>
        <v>31</v>
      </c>
      <c r="I5" s="10">
        <f t="shared" si="2"/>
        <v>29</v>
      </c>
      <c r="J5" s="10">
        <f t="shared" si="3"/>
        <v>26</v>
      </c>
      <c r="K5" s="10">
        <f t="shared" si="4"/>
        <v>23</v>
      </c>
      <c r="M5" s="3"/>
      <c r="N5" s="3">
        <f>MAX(Sword!E$2 - $C5, 0)*Sword!$F$2</f>
        <v>69</v>
      </c>
      <c r="O5" s="3">
        <f>MAX(Sword!E$3 - $C5, 0)*Sword!$F$3</f>
        <v>91.875</v>
      </c>
      <c r="P5" s="3">
        <f>MAX(Sword!E$4 - $C5, 0)*Sword!$F$4</f>
        <v>117.9375</v>
      </c>
      <c r="Q5" s="3">
        <f>MAX(Sword!E$5 - $C5, 0)*Sword!$F$5</f>
        <v>147.75</v>
      </c>
      <c r="R5" s="3">
        <f>MAX(Sword!E$6 - $C5, 0)*Sword!$F$6</f>
        <v>183</v>
      </c>
      <c r="S5" s="3">
        <f>MAX(Sword!E$7 - $C5, 0)*Sword!$F$7</f>
        <v>220.6875</v>
      </c>
      <c r="T5" s="3">
        <f>MAX(Sword!E$8 - $C5, 0)*Sword!$F$8</f>
        <v>261.375</v>
      </c>
      <c r="U5" s="3">
        <f>MAX(Sword!E$9 - $C5, 0)*Sword!$F$9</f>
        <v>82.5</v>
      </c>
      <c r="W5" s="3">
        <f>MAX(Axe!E$2 - $C5/2, 0)*MAX(1 - $D5/200,0)*Axe!$F$2</f>
        <v>98.704000000000008</v>
      </c>
      <c r="X5" s="3">
        <f>MAX(Axe!E$3 - $C5/2, 0)*MAX(1 - $D5/200,0)*Axe!$F$3</f>
        <v>126.56400000000002</v>
      </c>
      <c r="Y5" s="3">
        <f>MAX(Axe!E$4 - $C5/2, 0)*MAX(1 - $D5/200,0)*Axe!$F$4</f>
        <v>158.20500000000001</v>
      </c>
      <c r="Z5" s="3">
        <f>MAX(Axe!E$5 - $C5/2, 0)*MAX(1 - $D5/200,0)*Axe!$F$5</f>
        <v>194.82100000000003</v>
      </c>
      <c r="AA5" s="3">
        <f>MAX(Axe!E$6 - $C5/2, 0)*MAX(1 - $D5/200,0)*Axe!$F$6</f>
        <v>234.22300000000001</v>
      </c>
      <c r="AB5" s="3">
        <f>MAX(Axe!E$7 - $C5/2, 0)*MAX(1 - $D5/200,0)*Axe!$F$7</f>
        <v>277.80400000000003</v>
      </c>
      <c r="AD5" s="3">
        <f>MAX(Scythe!D$2, 0)*MAX(1 - $D5/100,0)*Scythe!$F$2</f>
        <v>91.08</v>
      </c>
      <c r="AE5" s="3">
        <f>MAX(Scythe!D$3, 0)*MAX(1 - $D5/100,0)*Scythe!$F$3</f>
        <v>120.78</v>
      </c>
      <c r="AF5" s="3">
        <f>MAX(Scythe!D$4, 0)*MAX(1 - $D5/100,0)*Scythe!$F$4</f>
        <v>154.44</v>
      </c>
      <c r="AG5" s="3">
        <f>MAX(Scythe!D$5, 0)*MAX(1 - $D5/100,0)*Scythe!$F$5</f>
        <v>194.04</v>
      </c>
      <c r="AH5" s="3">
        <f>MAX(Scythe!D$6, 0)*MAX(1 - $D5/100,0)*Scythe!$F$6</f>
        <v>237.6</v>
      </c>
      <c r="AI5" s="3">
        <f>MAX(Scythe!D$7, 0)*MAX(1 - $D5/100,0)*Scythe!$F$7</f>
        <v>285.12</v>
      </c>
      <c r="AJ5" s="3">
        <f>MAX(Scythe!D$8, 0)*MAX(1 - $D5/100,0)*Scythe!$F$8</f>
        <v>75.239999999999995</v>
      </c>
      <c r="AK5" s="3">
        <f>MAX(Scythe!D$9, 0)*MAX(1 - $D5/100,0)*Scythe!$F$9</f>
        <v>87.12</v>
      </c>
      <c r="AL5" s="3">
        <f>MAX(Scythe!D$10, 0)*MAX(1 - $D5/100,0)*Scythe!$F$10</f>
        <v>99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105.04920528290066</v>
      </c>
      <c r="AV5" s="3">
        <f>MAX(Bow!E$3 - $C5, 0)*MAX(1 - $D5/100,0)*Bow!$F$3</f>
        <v>139.2286998381187</v>
      </c>
      <c r="AW5" s="3">
        <f>MAX(Bow!E$4 - $C5, 0)*MAX(1 - $D5/100,0)*Bow!$F$4</f>
        <v>169.61047277609035</v>
      </c>
      <c r="AX5" s="3">
        <f>MAX(Bow!E$5 - $C5, 0)*MAX(1 - $D5/100,0)*Bow!$F$5</f>
        <v>211.38541056580129</v>
      </c>
      <c r="AY5" s="3">
        <f>MAX(Bow!E$6 - $C5, 0)*MAX(1 - $D5/100,0)*Bow!$F$6</f>
        <v>253.16034835551224</v>
      </c>
      <c r="AZ5" s="3">
        <f>MAX(Bow!E$7 - $C5, 0)*MAX(1 - $D5/100,0)*Bow!$F$7</f>
        <v>302.53072937971615</v>
      </c>
      <c r="BB5" s="3">
        <f>MAX(Crossbow!E$2 - $C5/2, 0)*MAX(1 - $D5/200,0)*Crossbow!$F$2</f>
        <v>104.87299999999999</v>
      </c>
      <c r="BC5" s="3">
        <f>MAX(Crossbow!E$3 - $C5/2, 0)*MAX(1 - $D5/200,0)*Crossbow!$F$3</f>
        <v>134.47425000000001</v>
      </c>
      <c r="BD5" s="3">
        <f>MAX(Crossbow!E$4 - $C5/2, 0)*MAX(1 - $D5/200,0)*Crossbow!$F$4</f>
        <v>168.47339999999997</v>
      </c>
      <c r="BE5" s="3">
        <f>MAX(Crossbow!E$5 - $C5/2, 0)*MAX(1 - $D5/200,0)*Crossbow!$F$5</f>
        <v>206.36299999999997</v>
      </c>
      <c r="BF5" s="3">
        <f>MAX(Crossbow!E$6 - $C5/2, 0)*MAX(1 - $D5/200,0)*Crossbow!$F$6</f>
        <v>249.17486500000001</v>
      </c>
      <c r="BG5" s="3">
        <f>MAX(Crossbow!E$7 - $C5/2, 0)*MAX(1 - $D5/200,0)*Crossbow!$F$7</f>
        <v>295.14306900000003</v>
      </c>
      <c r="BJ5">
        <f>MAX(doge!E$3 - $C5, 0)</f>
        <v>28</v>
      </c>
      <c r="BK5">
        <f>MAX(doge!$E$4 - $C5, 0)</f>
        <v>33</v>
      </c>
      <c r="BL5">
        <f>MAX(doge!$E$5 - $C5, 0)</f>
        <v>38</v>
      </c>
      <c r="BM5">
        <f>MAX(doge!$E$6 - $C5, 0)</f>
        <v>43</v>
      </c>
      <c r="BN5">
        <f>MAX(doge!$E$7 - $C5, 0)</f>
        <v>48</v>
      </c>
      <c r="BP5" s="3">
        <f>MAX(hors!$E$3 - $C5/2, 0)*MAX(1 - $D5/200,0)</f>
        <v>73.63</v>
      </c>
      <c r="BQ5" s="3">
        <f>MAX(hors!$E$4 - $C5/2, 0)*MAX(1 - $D5/200,0)</f>
        <v>88.554999999999993</v>
      </c>
      <c r="BR5" s="3">
        <f>MAX(hors!$E$5 - $C5/2, 0)*MAX(1 - $D5/200,0)</f>
        <v>113.42999999999999</v>
      </c>
      <c r="BS5" s="3">
        <f>MAX(hors!$E$6 - $C5/2, 0)*MAX(1 - $D5/200,0)</f>
        <v>138.30500000000001</v>
      </c>
      <c r="BU5" s="3">
        <f>MAX(irgl!$E$3 - $C5, 0)*MAX(1 - $D5/100,0)</f>
        <v>196.02</v>
      </c>
      <c r="BV5" s="3">
        <f>MAX(irgl!$E$4 - $C5, 0)*MAX(1 - $D5/100,0)</f>
        <v>220.77</v>
      </c>
      <c r="BW5" s="3">
        <f>MAX(irgl!$E$5 - $C5, 0)*MAX(1 - $D5/100,0)</f>
        <v>255.42</v>
      </c>
      <c r="BX5" s="3">
        <f>MAX(irgl!$E$6 - $C5, 0)*MAX(1 - $D5/100,0)</f>
        <v>295.02</v>
      </c>
      <c r="BZ5" s="3">
        <f>MAX(sngl!$E$3, 0)*MAX(1 - $D5/100,0)</f>
        <v>118.8</v>
      </c>
      <c r="CA5" s="3">
        <f>MAX(sngl!$E$4, 0)*MAX(1 - $D5/100,0)</f>
        <v>138.6</v>
      </c>
      <c r="CB5" s="3">
        <f>MAX(sngl!$E$5, 0)*MAX(1 - $D5/100,0)</f>
        <v>168.3</v>
      </c>
      <c r="CC5" s="3">
        <f>MAX(sngl!$E$6, 0)*MAX(1 - $D5/100,0)</f>
        <v>198</v>
      </c>
    </row>
    <row r="6" spans="1:81" x14ac:dyDescent="0.3">
      <c r="A6" s="1">
        <v>4</v>
      </c>
      <c r="B6">
        <v>800</v>
      </c>
      <c r="C6">
        <v>2</v>
      </c>
      <c r="D6">
        <v>2</v>
      </c>
      <c r="E6">
        <v>10</v>
      </c>
      <c r="F6" s="3">
        <f t="shared" si="0"/>
        <v>629.02041467390438</v>
      </c>
      <c r="G6" s="3">
        <v>14</v>
      </c>
      <c r="H6" s="10">
        <f t="shared" si="1"/>
        <v>34</v>
      </c>
      <c r="I6" s="10">
        <f t="shared" si="2"/>
        <v>31</v>
      </c>
      <c r="J6" s="10">
        <f t="shared" si="3"/>
        <v>29</v>
      </c>
      <c r="K6" s="10">
        <f t="shared" si="4"/>
        <v>25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98.208000000000013</v>
      </c>
      <c r="X6" s="3">
        <f>MAX(Axe!E$3 - $C6/2, 0)*MAX(1 - $D6/200,0)*Axe!$F$3</f>
        <v>125.928</v>
      </c>
      <c r="Y6" s="3">
        <f>MAX(Axe!E$4 - $C6/2, 0)*MAX(1 - $D6/200,0)*Axe!$F$4</f>
        <v>157.41</v>
      </c>
      <c r="Z6" s="3">
        <f>MAX(Axe!E$5 - $C6/2, 0)*MAX(1 - $D6/200,0)*Axe!$F$5</f>
        <v>193.84200000000001</v>
      </c>
      <c r="AA6" s="3">
        <f>MAX(Axe!E$6 - $C6/2, 0)*MAX(1 - $D6/200,0)*Axe!$F$6</f>
        <v>233.04600000000002</v>
      </c>
      <c r="AB6" s="3">
        <f>MAX(Axe!E$7 - $C6/2, 0)*MAX(1 - $D6/200,0)*Axe!$F$7</f>
        <v>276.40800000000002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103.98810219923499</v>
      </c>
      <c r="AV6" s="3">
        <f>MAX(Bow!E$3 - $C6, 0)*MAX(1 - $D6/100,0)*Bow!$F$3</f>
        <v>137.82234933470335</v>
      </c>
      <c r="AW6" s="3">
        <f>MAX(Bow!E$4 - $C6, 0)*MAX(1 - $D6/100,0)*Bow!$F$4</f>
        <v>167.89723567734194</v>
      </c>
      <c r="AX6" s="3">
        <f>MAX(Bow!E$5 - $C6, 0)*MAX(1 - $D6/100,0)*Bow!$F$5</f>
        <v>209.25020439846995</v>
      </c>
      <c r="AY6" s="3">
        <f>MAX(Bow!E$6 - $C6, 0)*MAX(1 - $D6/100,0)*Bow!$F$6</f>
        <v>250.60317311959795</v>
      </c>
      <c r="AZ6" s="3">
        <f>MAX(Bow!E$7 - $C6, 0)*MAX(1 - $D6/100,0)*Bow!$F$7</f>
        <v>299.47486342638564</v>
      </c>
      <c r="BB6" s="3">
        <f>MAX(Crossbow!E$2 - $C6/2, 0)*MAX(1 - $D6/200,0)*Crossbow!$F$2</f>
        <v>104.346</v>
      </c>
      <c r="BC6" s="3">
        <f>MAX(Crossbow!E$3 - $C6/2, 0)*MAX(1 - $D6/200,0)*Crossbow!$F$3</f>
        <v>133.79849999999999</v>
      </c>
      <c r="BD6" s="3">
        <f>MAX(Crossbow!E$4 - $C6/2, 0)*MAX(1 - $D6/200,0)*Crossbow!$F$4</f>
        <v>167.6268</v>
      </c>
      <c r="BE6" s="3">
        <f>MAX(Crossbow!E$5 - $C6/2, 0)*MAX(1 - $D6/200,0)*Crossbow!$F$5</f>
        <v>205.32599999999996</v>
      </c>
      <c r="BF6" s="3">
        <f>MAX(Crossbow!E$6 - $C6/2, 0)*MAX(1 - $D6/200,0)*Crossbow!$F$6</f>
        <v>247.92273000000003</v>
      </c>
      <c r="BG6" s="3">
        <f>MAX(Crossbow!E$7 - $C6/2, 0)*MAX(1 - $D6/200,0)*Crossbow!$F$7</f>
        <v>293.65993800000007</v>
      </c>
      <c r="BJ6">
        <f>MAX(doge!E$3 - $C6, 0)</f>
        <v>28</v>
      </c>
      <c r="BK6">
        <f>MAX(doge!$E$4 - $C6, 0)</f>
        <v>33</v>
      </c>
      <c r="BL6">
        <f>MAX(doge!$E$5 - $C6, 0)</f>
        <v>38</v>
      </c>
      <c r="BM6">
        <f>MAX(doge!$E$6 - $C6, 0)</f>
        <v>43</v>
      </c>
      <c r="BN6">
        <f>MAX(doge!$E$7 - $C6, 0)</f>
        <v>48</v>
      </c>
      <c r="BP6" s="3">
        <f>MAX(hors!$E$3 - $C6/2, 0)*MAX(1 - $D6/200,0)</f>
        <v>73.260000000000005</v>
      </c>
      <c r="BQ6" s="3">
        <f>MAX(hors!$E$4 - $C6/2, 0)*MAX(1 - $D6/200,0)</f>
        <v>88.11</v>
      </c>
      <c r="BR6" s="3">
        <f>MAX(hors!$E$5 - $C6/2, 0)*MAX(1 - $D6/200,0)</f>
        <v>112.86</v>
      </c>
      <c r="BS6" s="3">
        <f>MAX(hors!$E$6 - $C6/2, 0)*MAX(1 - $D6/200,0)</f>
        <v>137.60999999999999</v>
      </c>
      <c r="BU6" s="3">
        <f>MAX(irgl!$E$3 - $C6, 0)*MAX(1 - $D6/100,0)</f>
        <v>194.04</v>
      </c>
      <c r="BV6" s="3">
        <f>MAX(irgl!$E$4 - $C6, 0)*MAX(1 - $D6/100,0)</f>
        <v>218.54</v>
      </c>
      <c r="BW6" s="3">
        <f>MAX(irgl!$E$5 - $C6, 0)*MAX(1 - $D6/100,0)</f>
        <v>252.84</v>
      </c>
      <c r="BX6" s="3">
        <f>MAX(irgl!$E$6 - $C6, 0)*MAX(1 - $D6/100,0)</f>
        <v>292.04000000000002</v>
      </c>
      <c r="BZ6" s="3">
        <f>MAX(sngl!$E$3, 0)*MAX(1 - $D6/100,0)</f>
        <v>117.6</v>
      </c>
      <c r="CA6" s="3">
        <f>MAX(sngl!$E$4, 0)*MAX(1 - $D6/100,0)</f>
        <v>137.19999999999999</v>
      </c>
      <c r="CB6" s="3">
        <f>MAX(sngl!$E$5, 0)*MAX(1 - $D6/100,0)</f>
        <v>166.6</v>
      </c>
      <c r="CC6" s="3">
        <f>MAX(sngl!$E$6, 0)*MAX(1 - $D6/100,0)</f>
        <v>196</v>
      </c>
    </row>
    <row r="7" spans="1:81" x14ac:dyDescent="0.3">
      <c r="A7" s="1">
        <v>5</v>
      </c>
      <c r="B7">
        <v>900</v>
      </c>
      <c r="C7">
        <v>2</v>
      </c>
      <c r="D7">
        <v>4</v>
      </c>
      <c r="E7">
        <v>12</v>
      </c>
      <c r="F7" s="3">
        <f t="shared" si="0"/>
        <v>813.189749522341</v>
      </c>
      <c r="G7" s="3">
        <v>16.5</v>
      </c>
      <c r="H7" s="10">
        <f t="shared" si="1"/>
        <v>37</v>
      </c>
      <c r="I7" s="10">
        <f t="shared" si="2"/>
        <v>35</v>
      </c>
      <c r="J7" s="10">
        <f t="shared" si="3"/>
        <v>32</v>
      </c>
      <c r="K7" s="10">
        <f t="shared" si="4"/>
        <v>28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97.216000000000008</v>
      </c>
      <c r="X7" s="3">
        <f>MAX(Axe!E$3 - $C7/2, 0)*MAX(1 - $D7/200,0)*Axe!$F$3</f>
        <v>124.65600000000001</v>
      </c>
      <c r="Y7" s="3">
        <f>MAX(Axe!E$4 - $C7/2, 0)*MAX(1 - $D7/200,0)*Axe!$F$4</f>
        <v>155.82000000000002</v>
      </c>
      <c r="Z7" s="3">
        <f>MAX(Axe!E$5 - $C7/2, 0)*MAX(1 - $D7/200,0)*Axe!$F$5</f>
        <v>191.88400000000001</v>
      </c>
      <c r="AA7" s="3">
        <f>MAX(Axe!E$6 - $C7/2, 0)*MAX(1 - $D7/200,0)*Axe!$F$6</f>
        <v>230.69200000000001</v>
      </c>
      <c r="AB7" s="3">
        <f>MAX(Axe!E$7 - $C7/2, 0)*MAX(1 - $D7/200,0)*Axe!$F$7</f>
        <v>273.61599999999999</v>
      </c>
      <c r="AD7" s="3">
        <f>MAX(Scythe!D$2, 0)*MAX(1 - $D7/100,0)*Scythe!$F$2</f>
        <v>88.32</v>
      </c>
      <c r="AE7" s="3">
        <f>MAX(Scythe!D$3, 0)*MAX(1 - $D7/100,0)*Scythe!$F$3</f>
        <v>117.11999999999999</v>
      </c>
      <c r="AF7" s="3">
        <f>MAX(Scythe!D$4, 0)*MAX(1 - $D7/100,0)*Scythe!$F$4</f>
        <v>149.76</v>
      </c>
      <c r="AG7" s="3">
        <f>MAX(Scythe!D$5, 0)*MAX(1 - $D7/100,0)*Scythe!$F$5</f>
        <v>188.16</v>
      </c>
      <c r="AH7" s="3">
        <f>MAX(Scythe!D$6, 0)*MAX(1 - $D7/100,0)*Scythe!$F$6</f>
        <v>230.39999999999998</v>
      </c>
      <c r="AI7" s="3">
        <f>MAX(Scythe!D$7, 0)*MAX(1 - $D7/100,0)*Scythe!$F$7</f>
        <v>276.48</v>
      </c>
      <c r="AJ7" s="3">
        <f>MAX(Scythe!D$8, 0)*MAX(1 - $D7/100,0)*Scythe!$F$8</f>
        <v>72.959999999999994</v>
      </c>
      <c r="AK7" s="3">
        <f>MAX(Scythe!D$9, 0)*MAX(1 - $D7/100,0)*Scythe!$F$9</f>
        <v>84.47999999999999</v>
      </c>
      <c r="AL7" s="3">
        <f>MAX(Scythe!D$10, 0)*MAX(1 - $D7/100,0)*Scythe!$F$10</f>
        <v>96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101.86589603190366</v>
      </c>
      <c r="AV7" s="3">
        <f>MAX(Bow!E$3 - $C7, 0)*MAX(1 - $D7/100,0)*Bow!$F$3</f>
        <v>135.00964832787267</v>
      </c>
      <c r="AW7" s="3">
        <f>MAX(Bow!E$4 - $C7, 0)*MAX(1 - $D7/100,0)*Bow!$F$4</f>
        <v>164.47076147984515</v>
      </c>
      <c r="AX7" s="3">
        <f>MAX(Bow!E$5 - $C7, 0)*MAX(1 - $D7/100,0)*Bow!$F$5</f>
        <v>204.97979206380731</v>
      </c>
      <c r="AY7" s="3">
        <f>MAX(Bow!E$6 - $C7, 0)*MAX(1 - $D7/100,0)*Bow!$F$6</f>
        <v>245.48882264776941</v>
      </c>
      <c r="AZ7" s="3">
        <f>MAX(Bow!E$7 - $C7, 0)*MAX(1 - $D7/100,0)*Bow!$F$7</f>
        <v>293.36313151972467</v>
      </c>
      <c r="BB7" s="3">
        <f>MAX(Crossbow!E$2 - $C7/2, 0)*MAX(1 - $D7/200,0)*Crossbow!$F$2</f>
        <v>103.29199999999999</v>
      </c>
      <c r="BC7" s="3">
        <f>MAX(Crossbow!E$3 - $C7/2, 0)*MAX(1 - $D7/200,0)*Crossbow!$F$3</f>
        <v>132.447</v>
      </c>
      <c r="BD7" s="3">
        <f>MAX(Crossbow!E$4 - $C7/2, 0)*MAX(1 - $D7/200,0)*Crossbow!$F$4</f>
        <v>165.93359999999998</v>
      </c>
      <c r="BE7" s="3">
        <f>MAX(Crossbow!E$5 - $C7/2, 0)*MAX(1 - $D7/200,0)*Crossbow!$F$5</f>
        <v>203.25199999999998</v>
      </c>
      <c r="BF7" s="3">
        <f>MAX(Crossbow!E$6 - $C7/2, 0)*MAX(1 - $D7/200,0)*Crossbow!$F$6</f>
        <v>245.41845999999998</v>
      </c>
      <c r="BG7" s="3">
        <f>MAX(Crossbow!E$7 - $C7/2, 0)*MAX(1 - $D7/200,0)*Crossbow!$F$7</f>
        <v>290.69367600000004</v>
      </c>
      <c r="BJ7">
        <f>MAX(doge!E$3 - $C7, 0)</f>
        <v>28</v>
      </c>
      <c r="BK7">
        <f>MAX(doge!$E$4 - $C7, 0)</f>
        <v>33</v>
      </c>
      <c r="BL7">
        <f>MAX(doge!$E$5 - $C7, 0)</f>
        <v>38</v>
      </c>
      <c r="BM7">
        <f>MAX(doge!$E$6 - $C7, 0)</f>
        <v>43</v>
      </c>
      <c r="BN7">
        <f>MAX(doge!$E$7 - $C7, 0)</f>
        <v>48</v>
      </c>
      <c r="BP7" s="3">
        <f>MAX(hors!$E$3 - $C7/2, 0)*MAX(1 - $D7/200,0)</f>
        <v>72.52</v>
      </c>
      <c r="BQ7" s="3">
        <f>MAX(hors!$E$4 - $C7/2, 0)*MAX(1 - $D7/200,0)</f>
        <v>87.22</v>
      </c>
      <c r="BR7" s="3">
        <f>MAX(hors!$E$5 - $C7/2, 0)*MAX(1 - $D7/200,0)</f>
        <v>111.72</v>
      </c>
      <c r="BS7" s="3">
        <f>MAX(hors!$E$6 - $C7/2, 0)*MAX(1 - $D7/200,0)</f>
        <v>136.22</v>
      </c>
      <c r="BU7" s="3">
        <f>MAX(irgl!$E$3 - $C7, 0)*MAX(1 - $D7/100,0)</f>
        <v>190.07999999999998</v>
      </c>
      <c r="BV7" s="3">
        <f>MAX(irgl!$E$4 - $C7, 0)*MAX(1 - $D7/100,0)</f>
        <v>214.07999999999998</v>
      </c>
      <c r="BW7" s="3">
        <f>MAX(irgl!$E$5 - $C7, 0)*MAX(1 - $D7/100,0)</f>
        <v>247.67999999999998</v>
      </c>
      <c r="BX7" s="3">
        <f>MAX(irgl!$E$6 - $C7, 0)*MAX(1 - $D7/100,0)</f>
        <v>286.08</v>
      </c>
      <c r="BZ7" s="3">
        <f>MAX(sngl!$E$3, 0)*MAX(1 - $D7/100,0)</f>
        <v>115.19999999999999</v>
      </c>
      <c r="CA7" s="3">
        <f>MAX(sngl!$E$4, 0)*MAX(1 - $D7/100,0)</f>
        <v>134.4</v>
      </c>
      <c r="CB7" s="3">
        <f>MAX(sngl!$E$5, 0)*MAX(1 - $D7/100,0)</f>
        <v>163.19999999999999</v>
      </c>
      <c r="CC7" s="3">
        <f>MAX(sngl!$E$6, 0)*MAX(1 - $D7/100,0)</f>
        <v>192</v>
      </c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C10" s="2"/>
    </row>
    <row r="11" spans="1:81" x14ac:dyDescent="0.3">
      <c r="B11" t="s">
        <v>5</v>
      </c>
      <c r="C11" s="2">
        <v>0.15</v>
      </c>
    </row>
    <row r="12" spans="1:81" x14ac:dyDescent="0.3">
      <c r="B12" t="s">
        <v>56</v>
      </c>
      <c r="C12">
        <v>20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85EB-52E8-495E-ABAC-136C5D5D35C8}">
  <dimension ref="A1:CC11"/>
  <sheetViews>
    <sheetView zoomScaleNormal="100" workbookViewId="0">
      <pane xSplit="1" topLeftCell="B1" activePane="topRight" state="frozen"/>
      <selection activeCell="D20" sqref="D20"/>
      <selection pane="topRight" activeCell="BB3" sqref="BB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600</v>
      </c>
      <c r="C3">
        <v>45</v>
      </c>
      <c r="D3">
        <v>5</v>
      </c>
      <c r="E3">
        <v>600</v>
      </c>
      <c r="F3" s="3">
        <f>($B3 + 3 * $C3) / 10 / (1 - $D3 * 0.006) *POWER($E3, 0.75) * $C$11 / 13</f>
        <v>529.96471306248452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4.5</v>
      </c>
      <c r="O3" s="3">
        <f>MAX(Sword!E$3 - $C3, 0)*Sword!$F$3</f>
        <v>27.375</v>
      </c>
      <c r="P3" s="3">
        <f>MAX(Sword!E$4 - $C3, 0)*Sword!$F$4</f>
        <v>53.4375</v>
      </c>
      <c r="Q3" s="3">
        <f>MAX(Sword!E$5 - $C3, 0)*Sword!$F$5</f>
        <v>83.25</v>
      </c>
      <c r="R3" s="3">
        <f>MAX(Sword!E$6 - $C3, 0)*Sword!$F$6</f>
        <v>118.5</v>
      </c>
      <c r="S3" s="3">
        <f>MAX(Sword!E$7 - $C3, 0)*Sword!$F$7</f>
        <v>156.1875</v>
      </c>
      <c r="T3" s="3">
        <f>MAX(Sword!E$8 - $C3, 0)*Sword!$F$8</f>
        <v>196.875</v>
      </c>
      <c r="U3" s="3">
        <f>MAX(Sword!E$9 - $C3, 0)*Sword!$F$9</f>
        <v>18</v>
      </c>
      <c r="W3" s="3">
        <f>MAX(Axe!E$2 - $C3/2, 0)*MAX(1 - $D3/200,0)*Axe!$F$2</f>
        <v>79.95</v>
      </c>
      <c r="X3" s="3">
        <f>MAX(Axe!E$3 - $C3/2, 0)*MAX(1 - $D3/200,0)*Axe!$F$3</f>
        <v>107.25</v>
      </c>
      <c r="Y3" s="3">
        <f>MAX(Axe!E$4 - $C3/2, 0)*MAX(1 - $D3/200,0)*Axe!$F$4</f>
        <v>138.255</v>
      </c>
      <c r="Z3" s="3">
        <f>MAX(Axe!E$5 - $C3/2, 0)*MAX(1 - $D3/200,0)*Axe!$F$5</f>
        <v>174.13499999999999</v>
      </c>
      <c r="AA3" s="3">
        <f>MAX(Axe!E$6 - $C3/2, 0)*MAX(1 - $D3/200,0)*Axe!$F$6</f>
        <v>212.745</v>
      </c>
      <c r="AB3" s="3">
        <f>MAX(Axe!E$7 - $C3/2, 0)*MAX(1 - $D3/200,0)*Axe!$F$7</f>
        <v>255.45000000000002</v>
      </c>
      <c r="AD3" s="3">
        <f>MAX(Scythe!D$2, 0)*MAX(1 - $D3/100,0)*Scythe!$F$2</f>
        <v>87.399999999999991</v>
      </c>
      <c r="AE3" s="3">
        <f>MAX(Scythe!D$3, 0)*MAX(1 - $D3/100,0)*Scythe!$F$3</f>
        <v>115.89999999999999</v>
      </c>
      <c r="AF3" s="3">
        <f>MAX(Scythe!D$4, 0)*MAX(1 - $D3/100,0)*Scythe!$F$4</f>
        <v>148.19999999999999</v>
      </c>
      <c r="AG3" s="3">
        <f>MAX(Scythe!D$5, 0)*MAX(1 - $D3/100,0)*Scythe!$F$5</f>
        <v>186.2</v>
      </c>
      <c r="AH3" s="3">
        <f>MAX(Scythe!D$6, 0)*MAX(1 - $D3/100,0)*Scythe!$F$6</f>
        <v>228</v>
      </c>
      <c r="AI3" s="3">
        <f>MAX(Scythe!D$7, 0)*MAX(1 - $D3/100,0)*Scythe!$F$7</f>
        <v>273.59999999999997</v>
      </c>
      <c r="AJ3" s="3">
        <f>MAX(Scythe!D$8, 0)*MAX(1 - $D3/100,0)*Scythe!$F$8</f>
        <v>72.2</v>
      </c>
      <c r="AK3" s="3">
        <f>MAX(Scythe!D$9, 0)*MAX(1 - $D3/100,0)*Scythe!$F$9</f>
        <v>83.6</v>
      </c>
      <c r="AL3" s="3">
        <f>MAX(Scythe!D$10, 0)*MAX(1 - $D3/100,0)*Scythe!$F$10</f>
        <v>95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74.252292948237994</v>
      </c>
      <c r="AV3" s="3">
        <f>MAX(Bow!E$3 - $C3, 0)*MAX(1 - $D3/100,0)*Bow!$F$3</f>
        <v>107.05079782445733</v>
      </c>
      <c r="AW3" s="3">
        <f>MAX(Bow!E$4 - $C3, 0)*MAX(1 - $D3/100,0)*Bow!$F$4</f>
        <v>136.20502438109676</v>
      </c>
      <c r="AX3" s="3">
        <f>MAX(Bow!E$5 - $C3, 0)*MAX(1 - $D3/100,0)*Bow!$F$5</f>
        <v>176.29208589647598</v>
      </c>
      <c r="AY3" s="3">
        <f>MAX(Bow!E$6 - $C3, 0)*MAX(1 - $D3/100,0)*Bow!$F$6</f>
        <v>216.37914741185517</v>
      </c>
      <c r="AZ3" s="3">
        <f>MAX(Bow!E$7 - $C3, 0)*MAX(1 - $D3/100,0)*Bow!$F$7</f>
        <v>263.75476556639421</v>
      </c>
      <c r="BB3" s="3">
        <f>MAX(Crossbow!E$2 - $C3/2, 0)*MAX(1 - $D3/200,0)*Crossbow!$F$2</f>
        <v>84.946874999999991</v>
      </c>
      <c r="BC3" s="3">
        <f>MAX(Crossbow!E$3 - $C3/2, 0)*MAX(1 - $D3/200,0)*Crossbow!$F$3</f>
        <v>113.953125</v>
      </c>
      <c r="BD3" s="3">
        <f>MAX(Crossbow!E$4 - $C3/2, 0)*MAX(1 - $D3/200,0)*Crossbow!$F$4</f>
        <v>147.26887499999998</v>
      </c>
      <c r="BE3" s="3">
        <f>MAX(Crossbow!E$5 - $C3/2, 0)*MAX(1 - $D3/200,0)*Crossbow!$F$5</f>
        <v>184.39687499999997</v>
      </c>
      <c r="BF3" s="3">
        <f>MAX(Crossbow!E$6 - $C3/2, 0)*MAX(1 - $D3/200,0)*Crossbow!$F$6</f>
        <v>226.34819999999996</v>
      </c>
      <c r="BG3" s="3">
        <f>MAX(Crossbow!E$7 - $C3/2, 0)*MAX(1 - $D3/200,0)*Crossbow!$F$7</f>
        <v>271.39242000000002</v>
      </c>
      <c r="BJ3">
        <f>MAX(doge!E$3 - $C3, 0)</f>
        <v>0</v>
      </c>
      <c r="BK3">
        <f>MAX(doge!$E$4 - $C3, 0)</f>
        <v>0</v>
      </c>
      <c r="BL3">
        <f>MAX(doge!$E$5 - $C3, 0)</f>
        <v>0</v>
      </c>
      <c r="BM3">
        <f>MAX(doge!$E$6 - $C3, 0)</f>
        <v>0</v>
      </c>
      <c r="BN3">
        <f>MAX(doge!$E$7 - $C3, 0)</f>
        <v>5</v>
      </c>
      <c r="BP3" s="3">
        <f>MAX(hors!$E$3 - $C3/2, 0)*MAX(1 - $D3/200,0)</f>
        <v>51.1875</v>
      </c>
      <c r="BQ3" s="3">
        <f>MAX(hors!$E$4 - $C3/2, 0)*MAX(1 - $D3/200,0)</f>
        <v>65.8125</v>
      </c>
      <c r="BR3" s="3">
        <f>MAX(hors!$E$5 - $C3/2, 0)*MAX(1 - $D3/200,0)</f>
        <v>90.1875</v>
      </c>
      <c r="BS3" s="3">
        <f>MAX(hors!$E$6 - $C3/2, 0)*MAX(1 - $D3/200,0)</f>
        <v>114.5625</v>
      </c>
      <c r="BU3" s="3">
        <f>MAX(irgl!$E$3 - $C3, 0)*MAX(1 - $D3/100,0)</f>
        <v>147.25</v>
      </c>
      <c r="BV3" s="3">
        <f>MAX(irgl!$E$4 - $C3, 0)*MAX(1 - $D3/100,0)</f>
        <v>171</v>
      </c>
      <c r="BW3" s="3">
        <f>MAX(irgl!$E$5 - $C3, 0)*MAX(1 - $D3/100,0)</f>
        <v>204.25</v>
      </c>
      <c r="BX3" s="3">
        <f>MAX(irgl!$E$6 - $C3, 0)*MAX(1 - $D3/100,0)</f>
        <v>242.25</v>
      </c>
      <c r="BZ3" s="3">
        <f>MAX(sngl!$E$3, 0)*MAX(1 - $D3/100,0)</f>
        <v>114</v>
      </c>
      <c r="CA3" s="3">
        <f>MAX(sngl!$E$4, 0)*MAX(1 - $D3/100,0)</f>
        <v>133</v>
      </c>
      <c r="CB3" s="3">
        <f>MAX(sngl!$E$5, 0)*MAX(1 - $D3/100,0)</f>
        <v>161.5</v>
      </c>
      <c r="CC3" s="3">
        <f>MAX(sngl!$E$6, 0)*MAX(1 - $D3/100,0)</f>
        <v>190</v>
      </c>
    </row>
    <row r="4" spans="1:81" x14ac:dyDescent="0.3">
      <c r="A4" s="1">
        <v>2</v>
      </c>
      <c r="B4">
        <v>725</v>
      </c>
      <c r="C4">
        <v>47</v>
      </c>
      <c r="D4">
        <v>5</v>
      </c>
      <c r="E4">
        <v>725</v>
      </c>
      <c r="F4" s="3">
        <f>($B4 + 3 * $C4) / 10 / (1 - $D4 * 0.006) *POWER($E4, 0.75) * $C$11 / 13</f>
        <v>719.64377618577976</v>
      </c>
      <c r="G4" s="3">
        <v>12</v>
      </c>
      <c r="H4" s="10">
        <f t="shared" ref="H4:H6" si="0">_xlfn.CEILING.MATH(LN(MAX($G4*4,1))^2.5+1)</f>
        <v>31</v>
      </c>
      <c r="I4" s="10">
        <f t="shared" ref="I4:I6" si="1">_xlfn.CEILING.MATH(LN(MAX($G4*3.5,1))^2.5+1)</f>
        <v>29</v>
      </c>
      <c r="J4" s="10">
        <f t="shared" ref="J4:J6" si="2">_xlfn.CEILING.MATH(LN(MAX($G4*3,1))^2.5+1)</f>
        <v>26</v>
      </c>
      <c r="K4" s="10">
        <f t="shared" ref="K4:K6" si="3">_xlfn.CEILING.MATH(LN(MAX($G4*2.5,1))^2.5+1)</f>
        <v>23</v>
      </c>
      <c r="M4" s="3"/>
      <c r="N4" s="3">
        <f>MAX(Sword!E$2 - $C4, 0)*Sword!$F$2</f>
        <v>1.5</v>
      </c>
      <c r="O4" s="3">
        <f>MAX(Sword!E$3 - $C4, 0)*Sword!$F$3</f>
        <v>24.375</v>
      </c>
      <c r="P4" s="3">
        <f>MAX(Sword!E$4 - $C4, 0)*Sword!$F$4</f>
        <v>50.4375</v>
      </c>
      <c r="Q4" s="3">
        <f>MAX(Sword!E$5 - $C4, 0)*Sword!$F$5</f>
        <v>80.25</v>
      </c>
      <c r="R4" s="3">
        <f>MAX(Sword!E$6 - $C4, 0)*Sword!$F$6</f>
        <v>115.5</v>
      </c>
      <c r="S4" s="3">
        <f>MAX(Sword!E$7 - $C4, 0)*Sword!$F$7</f>
        <v>153.1875</v>
      </c>
      <c r="T4" s="3">
        <f>MAX(Sword!E$8 - $C4, 0)*Sword!$F$8</f>
        <v>193.875</v>
      </c>
      <c r="U4" s="3">
        <f>MAX(Sword!E$9 - $C4, 0)*Sword!$F$9</f>
        <v>15</v>
      </c>
      <c r="W4" s="3">
        <f>MAX(Axe!E$2 - $C4/2, 0)*MAX(1 - $D4/200,0)*Axe!$F$2</f>
        <v>79.17</v>
      </c>
      <c r="X4" s="3">
        <f>MAX(Axe!E$3 - $C4/2, 0)*MAX(1 - $D4/200,0)*Axe!$F$3</f>
        <v>106.47000000000001</v>
      </c>
      <c r="Y4" s="3">
        <f>MAX(Axe!E$4 - $C4/2, 0)*MAX(1 - $D4/200,0)*Axe!$F$4</f>
        <v>137.47499999999999</v>
      </c>
      <c r="Z4" s="3">
        <f>MAX(Axe!E$5 - $C4/2, 0)*MAX(1 - $D4/200,0)*Axe!$F$5</f>
        <v>173.35500000000002</v>
      </c>
      <c r="AA4" s="3">
        <f>MAX(Axe!E$6 - $C4/2, 0)*MAX(1 - $D4/200,0)*Axe!$F$6</f>
        <v>211.96500000000003</v>
      </c>
      <c r="AB4" s="3">
        <f>MAX(Axe!E$7 - $C4/2, 0)*MAX(1 - $D4/200,0)*Axe!$F$7</f>
        <v>254.67</v>
      </c>
      <c r="AD4" s="3">
        <f>MAX(Scythe!D$2, 0)*MAX(1 - $D4/100,0)*Scythe!$F$2</f>
        <v>87.399999999999991</v>
      </c>
      <c r="AE4" s="3">
        <f>MAX(Scythe!D$3, 0)*MAX(1 - $D4/100,0)*Scythe!$F$3</f>
        <v>115.89999999999999</v>
      </c>
      <c r="AF4" s="3">
        <f>MAX(Scythe!D$4, 0)*MAX(1 - $D4/100,0)*Scythe!$F$4</f>
        <v>148.19999999999999</v>
      </c>
      <c r="AG4" s="3">
        <f>MAX(Scythe!D$5, 0)*MAX(1 - $D4/100,0)*Scythe!$F$5</f>
        <v>186.2</v>
      </c>
      <c r="AH4" s="3">
        <f>MAX(Scythe!D$6, 0)*MAX(1 - $D4/100,0)*Scythe!$F$6</f>
        <v>228</v>
      </c>
      <c r="AI4" s="3">
        <f>MAX(Scythe!D$7, 0)*MAX(1 - $D4/100,0)*Scythe!$F$7</f>
        <v>273.59999999999997</v>
      </c>
      <c r="AJ4" s="3">
        <f>MAX(Scythe!D$8, 0)*MAX(1 - $D4/100,0)*Scythe!$F$8</f>
        <v>72.2</v>
      </c>
      <c r="AK4" s="3">
        <f>MAX(Scythe!D$9, 0)*MAX(1 - $D4/100,0)*Scythe!$F$9</f>
        <v>83.6</v>
      </c>
      <c r="AL4" s="3">
        <f>MAX(Scythe!D$10, 0)*MAX(1 - $D4/100,0)*Scythe!$F$10</f>
        <v>95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73.017292948237994</v>
      </c>
      <c r="AV4" s="3">
        <f>MAX(Bow!E$3 - $C4, 0)*MAX(1 - $D4/100,0)*Bow!$F$3</f>
        <v>105.81579782445733</v>
      </c>
      <c r="AW4" s="3">
        <f>MAX(Bow!E$4 - $C4, 0)*MAX(1 - $D4/100,0)*Bow!$F$4</f>
        <v>134.97002438109678</v>
      </c>
      <c r="AX4" s="3">
        <f>MAX(Bow!E$5 - $C4, 0)*MAX(1 - $D4/100,0)*Bow!$F$5</f>
        <v>175.057085896476</v>
      </c>
      <c r="AY4" s="3">
        <f>MAX(Bow!E$6 - $C4, 0)*MAX(1 - $D4/100,0)*Bow!$F$6</f>
        <v>215.14414741185519</v>
      </c>
      <c r="AZ4" s="3">
        <f>MAX(Bow!E$7 - $C4, 0)*MAX(1 - $D4/100,0)*Bow!$F$7</f>
        <v>262.51976556639426</v>
      </c>
      <c r="BB4" s="3">
        <f>MAX(Crossbow!E$2 - $C4/2, 0)*MAX(1 - $D4/200,0)*Crossbow!$F$2</f>
        <v>84.118124999999992</v>
      </c>
      <c r="BC4" s="3">
        <f>MAX(Crossbow!E$3 - $C4/2, 0)*MAX(1 - $D4/200,0)*Crossbow!$F$3</f>
        <v>113.124375</v>
      </c>
      <c r="BD4" s="3">
        <f>MAX(Crossbow!E$4 - $C4/2, 0)*MAX(1 - $D4/200,0)*Crossbow!$F$4</f>
        <v>146.44012499999999</v>
      </c>
      <c r="BE4" s="3">
        <f>MAX(Crossbow!E$5 - $C4/2, 0)*MAX(1 - $D4/200,0)*Crossbow!$F$5</f>
        <v>183.56812499999998</v>
      </c>
      <c r="BF4" s="3">
        <f>MAX(Crossbow!E$6 - $C4/2, 0)*MAX(1 - $D4/200,0)*Crossbow!$F$6</f>
        <v>225.51945000000001</v>
      </c>
      <c r="BG4" s="3">
        <f>MAX(Crossbow!E$7 - $C4/2, 0)*MAX(1 - $D4/200,0)*Crossbow!$F$7</f>
        <v>270.56367</v>
      </c>
      <c r="BJ4">
        <f>MAX(doge!E$3 - $C4, 0)</f>
        <v>0</v>
      </c>
      <c r="BK4">
        <f>MAX(doge!$E$4 - $C4, 0)</f>
        <v>0</v>
      </c>
      <c r="BL4">
        <f>MAX(doge!$E$5 - $C4, 0)</f>
        <v>0</v>
      </c>
      <c r="BM4">
        <f>MAX(doge!$E$6 - $C4, 0)</f>
        <v>0</v>
      </c>
      <c r="BN4">
        <f>MAX(doge!$E$7 - $C4, 0)</f>
        <v>3</v>
      </c>
      <c r="BP4" s="3">
        <f>MAX(hors!$E$3 - $C4/2, 0)*MAX(1 - $D4/200,0)</f>
        <v>50.212499999999999</v>
      </c>
      <c r="BQ4" s="3">
        <f>MAX(hors!$E$4 - $C4/2, 0)*MAX(1 - $D4/200,0)</f>
        <v>64.837499999999991</v>
      </c>
      <c r="BR4" s="3">
        <f>MAX(hors!$E$5 - $C4/2, 0)*MAX(1 - $D4/200,0)</f>
        <v>89.212499999999991</v>
      </c>
      <c r="BS4" s="3">
        <f>MAX(hors!$E$6 - $C4/2, 0)*MAX(1 - $D4/200,0)</f>
        <v>113.58749999999999</v>
      </c>
      <c r="BU4" s="3">
        <f>MAX(irgl!$E$3 - $C4, 0)*MAX(1 - $D4/100,0)</f>
        <v>145.35</v>
      </c>
      <c r="BV4" s="3">
        <f>MAX(irgl!$E$4 - $C4, 0)*MAX(1 - $D4/100,0)</f>
        <v>169.1</v>
      </c>
      <c r="BW4" s="3">
        <f>MAX(irgl!$E$5 - $C4, 0)*MAX(1 - $D4/100,0)</f>
        <v>202.35</v>
      </c>
      <c r="BX4" s="3">
        <f>MAX(irgl!$E$6 - $C4, 0)*MAX(1 - $D4/100,0)</f>
        <v>240.35</v>
      </c>
      <c r="BZ4" s="3">
        <f>MAX(sngl!$E$3, 0)*MAX(1 - $D4/100,0)</f>
        <v>114</v>
      </c>
      <c r="CA4" s="3">
        <f>MAX(sngl!$E$4, 0)*MAX(1 - $D4/100,0)</f>
        <v>133</v>
      </c>
      <c r="CB4" s="3">
        <f>MAX(sngl!$E$5, 0)*MAX(1 - $D4/100,0)</f>
        <v>161.5</v>
      </c>
      <c r="CC4" s="3">
        <f>MAX(sngl!$E$6, 0)*MAX(1 - $D4/100,0)</f>
        <v>190</v>
      </c>
    </row>
    <row r="5" spans="1:81" x14ac:dyDescent="0.3">
      <c r="A5" s="1">
        <v>3</v>
      </c>
      <c r="B5">
        <v>850</v>
      </c>
      <c r="C5">
        <v>50</v>
      </c>
      <c r="D5">
        <v>7</v>
      </c>
      <c r="E5">
        <v>850</v>
      </c>
      <c r="F5" s="3">
        <f>($B5 + 3 * $C5) / 10 / (1 - $D5 * 0.006) *POWER($E5, 0.75) * $C$11 / 13</f>
        <v>948.01802823461719</v>
      </c>
      <c r="G5" s="3">
        <v>14</v>
      </c>
      <c r="H5" s="10">
        <f t="shared" si="0"/>
        <v>34</v>
      </c>
      <c r="I5" s="10">
        <f t="shared" si="1"/>
        <v>31</v>
      </c>
      <c r="J5" s="10">
        <f t="shared" si="2"/>
        <v>29</v>
      </c>
      <c r="K5" s="10">
        <f t="shared" si="3"/>
        <v>25</v>
      </c>
      <c r="M5" s="3"/>
      <c r="N5" s="3">
        <f>MAX(Sword!E$2 - $C5, 0)*Sword!$F$2</f>
        <v>0</v>
      </c>
      <c r="O5" s="3">
        <f>MAX(Sword!E$3 - $C5, 0)*Sword!$F$3</f>
        <v>19.875</v>
      </c>
      <c r="P5" s="3">
        <f>MAX(Sword!E$4 - $C5, 0)*Sword!$F$4</f>
        <v>45.9375</v>
      </c>
      <c r="Q5" s="3">
        <f>MAX(Sword!E$5 - $C5, 0)*Sword!$F$5</f>
        <v>75.75</v>
      </c>
      <c r="R5" s="3">
        <f>MAX(Sword!E$6 - $C5, 0)*Sword!$F$6</f>
        <v>111</v>
      </c>
      <c r="S5" s="3">
        <f>MAX(Sword!E$7 - $C5, 0)*Sword!$F$7</f>
        <v>148.6875</v>
      </c>
      <c r="T5" s="3">
        <f>MAX(Sword!E$8 - $C5, 0)*Sword!$F$8</f>
        <v>189.375</v>
      </c>
      <c r="U5" s="3">
        <f>MAX(Sword!E$9 - $C5, 0)*Sword!$F$9</f>
        <v>10.5</v>
      </c>
      <c r="W5" s="3">
        <f>MAX(Axe!E$2 - $C5/2, 0)*MAX(1 - $D5/200,0)*Axe!$F$2</f>
        <v>77.2</v>
      </c>
      <c r="X5" s="3">
        <f>MAX(Axe!E$3 - $C5/2, 0)*MAX(1 - $D5/200,0)*Axe!$F$3</f>
        <v>104.22000000000001</v>
      </c>
      <c r="Y5" s="3">
        <f>MAX(Axe!E$4 - $C5/2, 0)*MAX(1 - $D5/200,0)*Axe!$F$4</f>
        <v>134.90700000000001</v>
      </c>
      <c r="Z5" s="3">
        <f>MAX(Axe!E$5 - $C5/2, 0)*MAX(1 - $D5/200,0)*Axe!$F$5</f>
        <v>170.41900000000001</v>
      </c>
      <c r="AA5" s="3">
        <f>MAX(Axe!E$6 - $C5/2, 0)*MAX(1 - $D5/200,0)*Axe!$F$6</f>
        <v>208.63300000000001</v>
      </c>
      <c r="AB5" s="3">
        <f>MAX(Axe!E$7 - $C5/2, 0)*MAX(1 - $D5/200,0)*Axe!$F$7</f>
        <v>250.9</v>
      </c>
      <c r="AD5" s="3">
        <f>MAX(Scythe!D$2, 0)*MAX(1 - $D5/100,0)*Scythe!$F$2</f>
        <v>85.559999999999988</v>
      </c>
      <c r="AE5" s="3">
        <f>MAX(Scythe!D$3, 0)*MAX(1 - $D5/100,0)*Scythe!$F$3</f>
        <v>113.46</v>
      </c>
      <c r="AF5" s="3">
        <f>MAX(Scythe!D$4, 0)*MAX(1 - $D5/100,0)*Scythe!$F$4</f>
        <v>145.07999999999998</v>
      </c>
      <c r="AG5" s="3">
        <f>MAX(Scythe!D$5, 0)*MAX(1 - $D5/100,0)*Scythe!$F$5</f>
        <v>182.28</v>
      </c>
      <c r="AH5" s="3">
        <f>MAX(Scythe!D$6, 0)*MAX(1 - $D5/100,0)*Scythe!$F$6</f>
        <v>223.2</v>
      </c>
      <c r="AI5" s="3">
        <f>MAX(Scythe!D$7, 0)*MAX(1 - $D5/100,0)*Scythe!$F$7</f>
        <v>267.83999999999997</v>
      </c>
      <c r="AJ5" s="3">
        <f>MAX(Scythe!D$8, 0)*MAX(1 - $D5/100,0)*Scythe!$F$8</f>
        <v>70.679999999999993</v>
      </c>
      <c r="AK5" s="3">
        <f>MAX(Scythe!D$9, 0)*MAX(1 - $D5/100,0)*Scythe!$F$9</f>
        <v>81.839999999999989</v>
      </c>
      <c r="AL5" s="3">
        <f>MAX(Scythe!D$10, 0)*MAX(1 - $D5/100,0)*Scythe!$F$10</f>
        <v>93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69.66658678090667</v>
      </c>
      <c r="AV5" s="3">
        <f>MAX(Bow!E$3 - $C5, 0)*MAX(1 - $D5/100,0)*Bow!$F$3</f>
        <v>101.77459681762666</v>
      </c>
      <c r="AW5" s="3">
        <f>MAX(Bow!E$4 - $C5, 0)*MAX(1 - $D5/100,0)*Bow!$F$4</f>
        <v>130.31505018359999</v>
      </c>
      <c r="AX5" s="3">
        <f>MAX(Bow!E$5 - $C5, 0)*MAX(1 - $D5/100,0)*Bow!$F$5</f>
        <v>169.55817356181333</v>
      </c>
      <c r="AY5" s="3">
        <f>MAX(Bow!E$6 - $C5, 0)*MAX(1 - $D5/100,0)*Bow!$F$6</f>
        <v>208.80129694002662</v>
      </c>
      <c r="AZ5" s="3">
        <f>MAX(Bow!E$7 - $C5, 0)*MAX(1 - $D5/100,0)*Bow!$F$7</f>
        <v>255.17953365973329</v>
      </c>
      <c r="BB5" s="3">
        <f>MAX(Crossbow!E$2 - $C5/2, 0)*MAX(1 - $D5/200,0)*Crossbow!$F$2</f>
        <v>82.024999999999991</v>
      </c>
      <c r="BC5" s="3">
        <f>MAX(Crossbow!E$3 - $C5/2, 0)*MAX(1 - $D5/200,0)*Crossbow!$F$3</f>
        <v>110.73375</v>
      </c>
      <c r="BD5" s="3">
        <f>MAX(Crossbow!E$4 - $C5/2, 0)*MAX(1 - $D5/200,0)*Crossbow!$F$4</f>
        <v>143.70779999999999</v>
      </c>
      <c r="BE5" s="3">
        <f>MAX(Crossbow!E$5 - $C5/2, 0)*MAX(1 - $D5/200,0)*Crossbow!$F$5</f>
        <v>180.45499999999996</v>
      </c>
      <c r="BF5" s="3">
        <f>MAX(Crossbow!E$6 - $C5/2, 0)*MAX(1 - $D5/200,0)*Crossbow!$F$6</f>
        <v>221.976055</v>
      </c>
      <c r="BG5" s="3">
        <f>MAX(Crossbow!E$7 - $C5/2, 0)*MAX(1 - $D5/200,0)*Crossbow!$F$7</f>
        <v>266.55828300000002</v>
      </c>
      <c r="BJ5">
        <f>MAX(doge!E$3 - $C5, 0)</f>
        <v>0</v>
      </c>
      <c r="BK5">
        <f>MAX(doge!$E$4 - $C5, 0)</f>
        <v>0</v>
      </c>
      <c r="BL5">
        <f>MAX(doge!$E$5 - $C5, 0)</f>
        <v>0</v>
      </c>
      <c r="BM5">
        <f>MAX(doge!$E$6 - $C5, 0)</f>
        <v>0</v>
      </c>
      <c r="BN5">
        <f>MAX(doge!$E$7 - $C5, 0)</f>
        <v>0</v>
      </c>
      <c r="BP5" s="3">
        <f>MAX(hors!$E$3 - $C5/2, 0)*MAX(1 - $D5/200,0)</f>
        <v>48.25</v>
      </c>
      <c r="BQ5" s="3">
        <f>MAX(hors!$E$4 - $C5/2, 0)*MAX(1 - $D5/200,0)</f>
        <v>62.725000000000001</v>
      </c>
      <c r="BR5" s="3">
        <f>MAX(hors!$E$5 - $C5/2, 0)*MAX(1 - $D5/200,0)</f>
        <v>86.85</v>
      </c>
      <c r="BS5" s="3">
        <f>MAX(hors!$E$6 - $C5/2, 0)*MAX(1 - $D5/200,0)</f>
        <v>110.97499999999999</v>
      </c>
      <c r="BU5" s="3">
        <f>MAX(irgl!$E$3 - $C5, 0)*MAX(1 - $D5/100,0)</f>
        <v>139.5</v>
      </c>
      <c r="BV5" s="3">
        <f>MAX(irgl!$E$4 - $C5, 0)*MAX(1 - $D5/100,0)</f>
        <v>162.75</v>
      </c>
      <c r="BW5" s="3">
        <f>MAX(irgl!$E$5 - $C5, 0)*MAX(1 - $D5/100,0)</f>
        <v>195.29999999999998</v>
      </c>
      <c r="BX5" s="3">
        <f>MAX(irgl!$E$6 - $C5, 0)*MAX(1 - $D5/100,0)</f>
        <v>232.49999999999997</v>
      </c>
      <c r="BZ5" s="3">
        <f>MAX(sngl!$E$3, 0)*MAX(1 - $D5/100,0)</f>
        <v>111.6</v>
      </c>
      <c r="CA5" s="3">
        <f>MAX(sngl!$E$4, 0)*MAX(1 - $D5/100,0)</f>
        <v>130.19999999999999</v>
      </c>
      <c r="CB5" s="3">
        <f>MAX(sngl!$E$5, 0)*MAX(1 - $D5/100,0)</f>
        <v>158.1</v>
      </c>
      <c r="CC5" s="3">
        <f>MAX(sngl!$E$6, 0)*MAX(1 - $D5/100,0)</f>
        <v>186</v>
      </c>
    </row>
    <row r="6" spans="1:81" x14ac:dyDescent="0.3">
      <c r="A6" s="1">
        <v>4</v>
      </c>
      <c r="B6">
        <v>1000</v>
      </c>
      <c r="C6">
        <v>53</v>
      </c>
      <c r="D6">
        <v>8</v>
      </c>
      <c r="E6">
        <v>1000</v>
      </c>
      <c r="F6" s="3">
        <f>($B6 + 3 * $C6) / 10 / (1 - $D6 * 0.006) *POWER($E6, 0.75) * $C$11 / 13</f>
        <v>1249.0056376667208</v>
      </c>
      <c r="G6" s="3">
        <v>16.5</v>
      </c>
      <c r="H6" s="10">
        <f t="shared" si="0"/>
        <v>37</v>
      </c>
      <c r="I6" s="10">
        <f t="shared" si="1"/>
        <v>35</v>
      </c>
      <c r="J6" s="10">
        <f t="shared" si="2"/>
        <v>32</v>
      </c>
      <c r="K6" s="10">
        <f t="shared" si="3"/>
        <v>28</v>
      </c>
      <c r="M6" s="3"/>
      <c r="N6" s="3">
        <f>MAX(Sword!E$2 - $C6, 0)*Sword!$F$2</f>
        <v>0</v>
      </c>
      <c r="O6" s="3">
        <f>MAX(Sword!E$3 - $C6, 0)*Sword!$F$3</f>
        <v>15.375</v>
      </c>
      <c r="P6" s="3">
        <f>MAX(Sword!E$4 - $C6, 0)*Sword!$F$4</f>
        <v>41.4375</v>
      </c>
      <c r="Q6" s="3">
        <f>MAX(Sword!E$5 - $C6, 0)*Sword!$F$5</f>
        <v>71.25</v>
      </c>
      <c r="R6" s="3">
        <f>MAX(Sword!E$6 - $C6, 0)*Sword!$F$6</f>
        <v>106.5</v>
      </c>
      <c r="S6" s="3">
        <f>MAX(Sword!E$7 - $C6, 0)*Sword!$F$7</f>
        <v>144.1875</v>
      </c>
      <c r="T6" s="3">
        <f>MAX(Sword!E$8 - $C6, 0)*Sword!$F$8</f>
        <v>184.875</v>
      </c>
      <c r="U6" s="3">
        <f>MAX(Sword!E$9 - $C6, 0)*Sword!$F$9</f>
        <v>6</v>
      </c>
      <c r="W6" s="3">
        <f>MAX(Axe!E$2 - $C6/2, 0)*MAX(1 - $D6/200,0)*Axe!$F$2</f>
        <v>75.64800000000001</v>
      </c>
      <c r="X6" s="3">
        <f>MAX(Axe!E$3 - $C6/2, 0)*MAX(1 - $D6/200,0)*Axe!$F$3</f>
        <v>102.52800000000001</v>
      </c>
      <c r="Y6" s="3">
        <f>MAX(Axe!E$4 - $C6/2, 0)*MAX(1 - $D6/200,0)*Axe!$F$4</f>
        <v>133.05600000000001</v>
      </c>
      <c r="Z6" s="3">
        <f>MAX(Axe!E$5 - $C6/2, 0)*MAX(1 - $D6/200,0)*Axe!$F$5</f>
        <v>168.38400000000001</v>
      </c>
      <c r="AA6" s="3">
        <f>MAX(Axe!E$6 - $C6/2, 0)*MAX(1 - $D6/200,0)*Axe!$F$6</f>
        <v>206.4</v>
      </c>
      <c r="AB6" s="3">
        <f>MAX(Axe!E$7 - $C6/2, 0)*MAX(1 - $D6/200,0)*Axe!$F$7</f>
        <v>248.44800000000001</v>
      </c>
      <c r="AD6" s="3">
        <f>MAX(Scythe!D$2, 0)*MAX(1 - $D6/100,0)*Scythe!$F$2</f>
        <v>84.64</v>
      </c>
      <c r="AE6" s="3">
        <f>MAX(Scythe!D$3, 0)*MAX(1 - $D6/100,0)*Scythe!$F$3</f>
        <v>112.24000000000001</v>
      </c>
      <c r="AF6" s="3">
        <f>MAX(Scythe!D$4, 0)*MAX(1 - $D6/100,0)*Scythe!$F$4</f>
        <v>143.52000000000001</v>
      </c>
      <c r="AG6" s="3">
        <f>MAX(Scythe!D$5, 0)*MAX(1 - $D6/100,0)*Scythe!$F$5</f>
        <v>180.32000000000002</v>
      </c>
      <c r="AH6" s="3">
        <f>MAX(Scythe!D$6, 0)*MAX(1 - $D6/100,0)*Scythe!$F$6</f>
        <v>220.8</v>
      </c>
      <c r="AI6" s="3">
        <f>MAX(Scythe!D$7, 0)*MAX(1 - $D6/100,0)*Scythe!$F$7</f>
        <v>264.96000000000004</v>
      </c>
      <c r="AJ6" s="3">
        <f>MAX(Scythe!D$8, 0)*MAX(1 - $D6/100,0)*Scythe!$F$8</f>
        <v>69.92</v>
      </c>
      <c r="AK6" s="3">
        <f>MAX(Scythe!D$9, 0)*MAX(1 - $D6/100,0)*Scythe!$F$9</f>
        <v>80.960000000000008</v>
      </c>
      <c r="AL6" s="3">
        <f>MAX(Scythe!D$10, 0)*MAX(1 - $D6/100,0)*Scythe!$F$10</f>
        <v>92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67.123483697241014</v>
      </c>
      <c r="AV6" s="3">
        <f>MAX(Bow!E$3 - $C6, 0)*MAX(1 - $D6/100,0)*Bow!$F$3</f>
        <v>98.88624631421132</v>
      </c>
      <c r="AW6" s="3">
        <f>MAX(Bow!E$4 - $C6, 0)*MAX(1 - $D6/100,0)*Bow!$F$4</f>
        <v>127.11981308485163</v>
      </c>
      <c r="AX6" s="3">
        <f>MAX(Bow!E$5 - $C6, 0)*MAX(1 - $D6/100,0)*Bow!$F$5</f>
        <v>165.94096739448202</v>
      </c>
      <c r="AY6" s="3">
        <f>MAX(Bow!E$6 - $C6, 0)*MAX(1 - $D6/100,0)*Bow!$F$6</f>
        <v>204.76212170411239</v>
      </c>
      <c r="AZ6" s="3">
        <f>MAX(Bow!E$7 - $C6, 0)*MAX(1 - $D6/100,0)*Bow!$F$7</f>
        <v>250.64166770640287</v>
      </c>
      <c r="BB6" s="3">
        <f>MAX(Crossbow!E$2 - $C6/2, 0)*MAX(1 - $D6/200,0)*Crossbow!$F$2</f>
        <v>80.376000000000005</v>
      </c>
      <c r="BC6" s="3">
        <f>MAX(Crossbow!E$3 - $C6/2, 0)*MAX(1 - $D6/200,0)*Crossbow!$F$3</f>
        <v>108.93599999999999</v>
      </c>
      <c r="BD6" s="3">
        <f>MAX(Crossbow!E$4 - $C6/2, 0)*MAX(1 - $D6/200,0)*Crossbow!$F$4</f>
        <v>141.73919999999998</v>
      </c>
      <c r="BE6" s="3">
        <f>MAX(Crossbow!E$5 - $C6/2, 0)*MAX(1 - $D6/200,0)*Crossbow!$F$5</f>
        <v>178.29599999999996</v>
      </c>
      <c r="BF6" s="3">
        <f>MAX(Crossbow!E$6 - $C6/2, 0)*MAX(1 - $D6/200,0)*Crossbow!$F$6</f>
        <v>219.60191999999998</v>
      </c>
      <c r="BG6" s="3">
        <f>MAX(Crossbow!E$7 - $C6/2, 0)*MAX(1 - $D6/200,0)*Crossbow!$F$7</f>
        <v>263.95315199999999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0</v>
      </c>
      <c r="BN6">
        <f>MAX(doge!$E$7 - $C6, 0)</f>
        <v>0</v>
      </c>
      <c r="BP6" s="3">
        <f>MAX(hors!$E$3 - $C6/2, 0)*MAX(1 - $D6/200,0)</f>
        <v>46.559999999999995</v>
      </c>
      <c r="BQ6" s="3">
        <f>MAX(hors!$E$4 - $C6/2, 0)*MAX(1 - $D6/200,0)</f>
        <v>60.96</v>
      </c>
      <c r="BR6" s="3">
        <f>MAX(hors!$E$5 - $C6/2, 0)*MAX(1 - $D6/200,0)</f>
        <v>84.96</v>
      </c>
      <c r="BS6" s="3">
        <f>MAX(hors!$E$6 - $C6/2, 0)*MAX(1 - $D6/200,0)</f>
        <v>108.96</v>
      </c>
      <c r="BU6" s="3">
        <f>MAX(irgl!$E$3 - $C6, 0)*MAX(1 - $D6/100,0)</f>
        <v>135.24</v>
      </c>
      <c r="BV6" s="3">
        <f>MAX(irgl!$E$4 - $C6, 0)*MAX(1 - $D6/100,0)</f>
        <v>158.24</v>
      </c>
      <c r="BW6" s="3">
        <f>MAX(irgl!$E$5 - $C6, 0)*MAX(1 - $D6/100,0)</f>
        <v>190.44</v>
      </c>
      <c r="BX6" s="3">
        <f>MAX(irgl!$E$6 - $C6, 0)*MAX(1 - $D6/100,0)</f>
        <v>227.24</v>
      </c>
      <c r="BZ6" s="3">
        <f>MAX(sngl!$E$3, 0)*MAX(1 - $D6/100,0)</f>
        <v>110.4</v>
      </c>
      <c r="CA6" s="3">
        <f>MAX(sngl!$E$4, 0)*MAX(1 - $D6/100,0)</f>
        <v>128.80000000000001</v>
      </c>
      <c r="CB6" s="3">
        <f>MAX(sngl!$E$5, 0)*MAX(1 - $D6/100,0)</f>
        <v>156.4</v>
      </c>
      <c r="CC6" s="3">
        <f>MAX(sngl!$E$6, 0)*MAX(1 - $D6/100,0)</f>
        <v>184</v>
      </c>
    </row>
    <row r="7" spans="1:81" x14ac:dyDescent="0.3">
      <c r="BP7" s="3"/>
      <c r="BQ7" s="3"/>
      <c r="BR7" s="3"/>
      <c r="BS7" s="3"/>
      <c r="BU7" s="3"/>
      <c r="BV7" s="3"/>
      <c r="BW7" s="3"/>
      <c r="BX7" s="3"/>
      <c r="BZ7" s="3"/>
      <c r="CA7" s="3"/>
      <c r="CB7" s="3"/>
      <c r="CC7" s="3"/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9" t="s">
        <v>4</v>
      </c>
      <c r="C9" s="2">
        <v>0.4</v>
      </c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B10" t="s">
        <v>5</v>
      </c>
      <c r="C10" s="2">
        <v>0.25</v>
      </c>
    </row>
    <row r="11" spans="1:81" x14ac:dyDescent="0.3">
      <c r="B11" t="s">
        <v>56</v>
      </c>
      <c r="C11">
        <v>0.75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4199-AA1F-4892-B749-2C0FB66E980C}">
  <dimension ref="A1:AE30"/>
  <sheetViews>
    <sheetView zoomScaleNormal="100" workbookViewId="0">
      <pane xSplit="1" topLeftCell="B1" activePane="topRight" state="frozen"/>
      <selection activeCell="D20" sqref="D20"/>
      <selection pane="topRight" activeCell="K11" sqref="K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2.77734375" customWidth="1"/>
    <col min="8" max="8" width="15.777343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2" width="2.21875" customWidth="1"/>
    <col min="13" max="13" width="5.5546875" bestFit="1" customWidth="1"/>
    <col min="14" max="14" width="7.5546875" bestFit="1" customWidth="1"/>
    <col min="15" max="15" width="5.5546875" bestFit="1" customWidth="1"/>
    <col min="16" max="16" width="2.21875" customWidth="1"/>
    <col min="17" max="17" width="5.5546875" bestFit="1" customWidth="1"/>
    <col min="18" max="18" width="7.5546875" bestFit="1" customWidth="1"/>
    <col min="19" max="19" width="5.5546875" bestFit="1" customWidth="1"/>
    <col min="20" max="20" width="2.21875" customWidth="1"/>
    <col min="21" max="21" width="5.5546875" bestFit="1" customWidth="1"/>
    <col min="22" max="22" width="7.5546875" bestFit="1" customWidth="1"/>
    <col min="23" max="23" width="5.5546875" bestFit="1" customWidth="1"/>
    <col min="24" max="24" width="2.21875" customWidth="1"/>
    <col min="25" max="25" width="5.5546875" bestFit="1" customWidth="1"/>
    <col min="26" max="26" width="7.5546875" bestFit="1" customWidth="1"/>
    <col min="27" max="27" width="5.5546875" bestFit="1" customWidth="1"/>
    <col min="28" max="28" width="2.21875" customWidth="1"/>
    <col min="29" max="29" width="5.5546875" bestFit="1" customWidth="1"/>
    <col min="30" max="30" width="7.5546875" bestFit="1" customWidth="1"/>
    <col min="31" max="31" width="6.5546875" bestFit="1" customWidth="1"/>
  </cols>
  <sheetData>
    <row r="1" spans="1:3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39</v>
      </c>
      <c r="H1" s="8" t="s">
        <v>79</v>
      </c>
      <c r="I1" s="12" t="s">
        <v>86</v>
      </c>
      <c r="J1" s="12"/>
      <c r="K1" s="12"/>
      <c r="M1" s="12" t="s">
        <v>85</v>
      </c>
      <c r="N1" s="12"/>
      <c r="O1" s="12"/>
      <c r="Q1" s="12" t="s">
        <v>81</v>
      </c>
      <c r="R1" s="12"/>
      <c r="S1" s="12"/>
      <c r="U1" s="12" t="s">
        <v>87</v>
      </c>
      <c r="V1" s="12"/>
      <c r="W1" s="12"/>
      <c r="Y1" s="12" t="s">
        <v>88</v>
      </c>
      <c r="Z1" s="12"/>
      <c r="AA1" s="12"/>
      <c r="AC1" s="14" t="s">
        <v>89</v>
      </c>
      <c r="AD1" s="14"/>
      <c r="AE1" s="14"/>
    </row>
    <row r="2" spans="1:31" s="7" customFormat="1" x14ac:dyDescent="0.3">
      <c r="A2" s="4"/>
      <c r="H2" s="5" t="s">
        <v>80</v>
      </c>
      <c r="I2" s="7" t="s">
        <v>82</v>
      </c>
      <c r="J2" s="7" t="s">
        <v>83</v>
      </c>
      <c r="K2" s="7" t="s">
        <v>84</v>
      </c>
      <c r="M2" s="7" t="s">
        <v>82</v>
      </c>
      <c r="N2" s="7" t="s">
        <v>83</v>
      </c>
      <c r="O2" s="7" t="s">
        <v>84</v>
      </c>
      <c r="Q2" s="7" t="s">
        <v>82</v>
      </c>
      <c r="R2" s="7" t="s">
        <v>83</v>
      </c>
      <c r="S2" s="7" t="s">
        <v>84</v>
      </c>
      <c r="U2" s="7" t="s">
        <v>82</v>
      </c>
      <c r="V2" s="7" t="s">
        <v>83</v>
      </c>
      <c r="W2" s="7" t="s">
        <v>84</v>
      </c>
      <c r="Y2" s="7" t="s">
        <v>82</v>
      </c>
      <c r="Z2" s="7" t="s">
        <v>83</v>
      </c>
      <c r="AA2" s="7" t="s">
        <v>84</v>
      </c>
      <c r="AC2" s="7" t="s">
        <v>82</v>
      </c>
      <c r="AD2" s="7" t="s">
        <v>83</v>
      </c>
      <c r="AE2" s="7" t="s">
        <v>84</v>
      </c>
    </row>
    <row r="3" spans="1:31" x14ac:dyDescent="0.3">
      <c r="A3" s="1">
        <v>1</v>
      </c>
      <c r="B3">
        <v>1200</v>
      </c>
      <c r="C3">
        <v>35</v>
      </c>
      <c r="D3">
        <v>0</v>
      </c>
      <c r="E3">
        <v>200</v>
      </c>
      <c r="F3" s="3">
        <f>($B3 + 3 * $C3) / 10 / (1 - $D3 * 0.006) *POWER($E3, 0.75) * $C$10 / 13</f>
        <v>960.97515860952092</v>
      </c>
      <c r="H3" s="3"/>
      <c r="I3" s="3">
        <f>MAX(stry!$E$9 * (1 - stry!$C$12) - $C3, 0)*MAX(1 - $D3/100,0)</f>
        <v>145</v>
      </c>
      <c r="J3" s="3">
        <f>MAX(stry!$E$9 - $C3, 0)*MAX(1 - $D3/100,0)</f>
        <v>165</v>
      </c>
      <c r="K3" s="3">
        <f>MAX(stry!$E$9 * (1 + stry!$C$12) - $C3, 0)*MAX(1 - $D3/100,0)</f>
        <v>185.00000000000003</v>
      </c>
      <c r="M3" s="3">
        <f>MAX(pgsd!$E$8 * (1 - pgsd!$C$11) - $C3, 0)</f>
        <v>117</v>
      </c>
      <c r="N3" s="3">
        <f>MAX(pgsd!$E$8 - $C3, 0)</f>
        <v>155</v>
      </c>
      <c r="O3" s="3">
        <f>MAX(pgsd!$E$8 * (1 + pgsd!$C$11) - $C3, 0)</f>
        <v>193</v>
      </c>
      <c r="Q3" s="3">
        <f>MAX(ghst!$E$7 * (1 - ghst!$C$10) - $C3/2, 0)*MAX(1 - $D3/200,0)</f>
        <v>318.5</v>
      </c>
      <c r="R3" s="3">
        <f>MAX(ghst!$E$7 - $C3/2, 0)*MAX(1 - $D3/200,0)</f>
        <v>402.5</v>
      </c>
      <c r="S3" s="3">
        <f>MAX(ghst!$E$7 * (1 + ghst!$C$10) - $C3/2, 0)*MAX(1 - $D3/200,0)</f>
        <v>486.5</v>
      </c>
      <c r="U3" s="3">
        <f>MAX(pgsd!$E$8 * (1 - pgsd!$C$11), 0)*MAX(1 - $D3/100,0)</f>
        <v>152</v>
      </c>
      <c r="V3" s="3">
        <f>MAX(pgsd!$E$8, 0)*MAX(1 - $D3/100,0)</f>
        <v>190</v>
      </c>
      <c r="W3" s="3">
        <f>MAX(pgsd!$E$8 * (1 + pgsd!$C$11), 0)*MAX(1 - $D3/100,0)</f>
        <v>228</v>
      </c>
      <c r="Y3" s="3">
        <f>MAX(crpr!$E$8 * (1 - crpr!$C$11) - $C3, 0)*MAX(1 - $D3/100,0)</f>
        <v>325</v>
      </c>
      <c r="Z3" s="3">
        <f>MAX(crpr!$E$8 - $C3, 0)*MAX(1 - $D3/100,0)</f>
        <v>445</v>
      </c>
      <c r="AA3" s="3">
        <f>MAX(crpr!$E$8 * (1 + crpr!$C$11) - $C3, 0)*MAX(1 - $D3/100,0)</f>
        <v>565</v>
      </c>
      <c r="AC3" s="3">
        <f>MAX(ccpr!$E$6 * (1 - ccpr!$C$9) - $C3, 0)*MAX(1 - $D3/100,0)</f>
        <v>565</v>
      </c>
      <c r="AD3" s="3">
        <f>MAX(ccpr!$E$6 - $C3, 0)*MAX(1 - $D3/100,0)</f>
        <v>965</v>
      </c>
      <c r="AE3" s="11">
        <f>MAX(ccpr!$E$6 * (1 + ccpr!$C$9) - $C3, 0)*MAX(1 - $D3/100,0)</f>
        <v>1365</v>
      </c>
    </row>
    <row r="4" spans="1:31" x14ac:dyDescent="0.3">
      <c r="A4" s="1">
        <v>2</v>
      </c>
      <c r="B4">
        <v>1500</v>
      </c>
      <c r="C4">
        <v>40</v>
      </c>
      <c r="D4">
        <v>0</v>
      </c>
      <c r="E4">
        <v>225</v>
      </c>
      <c r="F4" s="3">
        <f>($B4 + 3 * $C4) / 10 / (1 - $D4 * 0.006) *POWER($E4, 0.75) * $C$10 / 13</f>
        <v>1303.1099351008645</v>
      </c>
      <c r="H4" s="3"/>
      <c r="I4" s="3">
        <f>MAX(stry!$E$9 * (1 - stry!$C$12) - $C4, 0)*MAX(1 - $D4/100,0)</f>
        <v>140</v>
      </c>
      <c r="J4" s="3">
        <f>MAX(stry!$E$9 - $C4, 0)*MAX(1 - $D4/100,0)</f>
        <v>160</v>
      </c>
      <c r="K4" s="3">
        <f>MAX(stry!$E$9 * (1 + stry!$C$12) - $C4, 0)*MAX(1 - $D4/100,0)</f>
        <v>180.00000000000003</v>
      </c>
      <c r="M4" s="3">
        <f>MAX(pgsd!$E$8 * (1 - pgsd!$C$11) - $C4, 0)</f>
        <v>112</v>
      </c>
      <c r="N4" s="3">
        <f>MAX(pgsd!$E$8 - $C4, 0)</f>
        <v>150</v>
      </c>
      <c r="O4" s="3">
        <f>MAX(pgsd!$E$8 * (1 + pgsd!$C$11) - $C4, 0)</f>
        <v>188</v>
      </c>
      <c r="Q4" s="3">
        <f>MAX(ghst!$E$7 * (1 - ghst!$C$10) - $C4/2, 0)*MAX(1 - $D4/200,0)</f>
        <v>316</v>
      </c>
      <c r="R4" s="3">
        <f>MAX(ghst!$E$7 - $C4/2, 0)*MAX(1 - $D4/200,0)</f>
        <v>400</v>
      </c>
      <c r="S4" s="3">
        <f>MAX(ghst!$E$7 * (1 + ghst!$C$10) - $C4/2, 0)*MAX(1 - $D4/200,0)</f>
        <v>484</v>
      </c>
      <c r="U4" s="3">
        <f>MAX(pgsd!$E$8 * (1 - pgsd!$C$11), 0)*MAX(1 - $D4/100,0)</f>
        <v>152</v>
      </c>
      <c r="V4" s="3">
        <f>MAX(pgsd!$E$8, 0)*MAX(1 - $D4/100,0)</f>
        <v>190</v>
      </c>
      <c r="W4" s="3">
        <f>MAX(pgsd!$E$8 * (1 + pgsd!$C$11), 0)*MAX(1 - $D4/100,0)</f>
        <v>228</v>
      </c>
      <c r="Y4" s="3">
        <f>MAX(crpr!$E$8 * (1 - crpr!$C$11) - $C4, 0)*MAX(1 - $D4/100,0)</f>
        <v>320</v>
      </c>
      <c r="Z4" s="3">
        <f>MAX(crpr!$E$8 - $C4, 0)*MAX(1 - $D4/100,0)</f>
        <v>440</v>
      </c>
      <c r="AA4" s="3">
        <f>MAX(crpr!$E$8 * (1 + crpr!$C$11) - $C4, 0)*MAX(1 - $D4/100,0)</f>
        <v>560</v>
      </c>
      <c r="AC4" s="3">
        <f>MAX(ccpr!$E$6 * (1 - ccpr!$C$9) - $C4, 0)*MAX(1 - $D4/100,0)</f>
        <v>560</v>
      </c>
      <c r="AD4" s="3">
        <f>MAX(ccpr!$E$6 - $C4, 0)*MAX(1 - $D4/100,0)</f>
        <v>960</v>
      </c>
      <c r="AE4" s="11">
        <f>MAX(ccpr!$E$6 * (1 + ccpr!$C$9) - $C4, 0)*MAX(1 - $D4/100,0)</f>
        <v>1360</v>
      </c>
    </row>
    <row r="5" spans="1:31" x14ac:dyDescent="0.3">
      <c r="A5" s="1">
        <v>3</v>
      </c>
      <c r="B5">
        <v>1800</v>
      </c>
      <c r="C5">
        <v>45</v>
      </c>
      <c r="D5">
        <v>0</v>
      </c>
      <c r="E5">
        <v>260</v>
      </c>
      <c r="F5" s="3">
        <f>($B5 + 3 * $C5) / 10 / (1 - $D5 * 0.006) *POWER($E5, 0.75) * $C$10 / 13</f>
        <v>1734.7629298206625</v>
      </c>
      <c r="H5" s="3"/>
      <c r="I5" s="3">
        <f>MAX(stry!$E$9 * (1 - stry!$C$12) - $C5, 0)*MAX(1 - $D5/100,0)</f>
        <v>135</v>
      </c>
      <c r="J5" s="3">
        <f>MAX(stry!$E$9 - $C5, 0)*MAX(1 - $D5/100,0)</f>
        <v>155</v>
      </c>
      <c r="K5" s="3">
        <f>MAX(stry!$E$9 * (1 + stry!$C$12) - $C5, 0)*MAX(1 - $D5/100,0)</f>
        <v>175.00000000000003</v>
      </c>
      <c r="M5" s="3">
        <f>MAX(pgsd!$E$8 * (1 - pgsd!$C$11) - $C5, 0)</f>
        <v>107</v>
      </c>
      <c r="N5" s="3">
        <f>MAX(pgsd!$E$8 - $C5, 0)</f>
        <v>145</v>
      </c>
      <c r="O5" s="3">
        <f>MAX(pgsd!$E$8 * (1 + pgsd!$C$11) - $C5, 0)</f>
        <v>183</v>
      </c>
      <c r="Q5" s="3">
        <f>MAX(ghst!$E$7 * (1 - ghst!$C$10) - $C5/2, 0)*MAX(1 - $D5/200,0)</f>
        <v>313.5</v>
      </c>
      <c r="R5" s="3">
        <f>MAX(ghst!$E$7 - $C5/2, 0)*MAX(1 - $D5/200,0)</f>
        <v>397.5</v>
      </c>
      <c r="S5" s="3">
        <f>MAX(ghst!$E$7 * (1 + ghst!$C$10) - $C5/2, 0)*MAX(1 - $D5/200,0)</f>
        <v>481.5</v>
      </c>
      <c r="U5" s="3">
        <f>MAX(pgsd!$E$8 * (1 - pgsd!$C$11), 0)*MAX(1 - $D5/100,0)</f>
        <v>152</v>
      </c>
      <c r="V5" s="3">
        <f>MAX(pgsd!$E$8, 0)*MAX(1 - $D5/100,0)</f>
        <v>190</v>
      </c>
      <c r="W5" s="3">
        <f>MAX(pgsd!$E$8 * (1 + pgsd!$C$11), 0)*MAX(1 - $D5/100,0)</f>
        <v>228</v>
      </c>
      <c r="Y5" s="3">
        <f>MAX(crpr!$E$8 * (1 - crpr!$C$11) - $C5, 0)*MAX(1 - $D5/100,0)</f>
        <v>315</v>
      </c>
      <c r="Z5" s="3">
        <f>MAX(crpr!$E$8 - $C5, 0)*MAX(1 - $D5/100,0)</f>
        <v>435</v>
      </c>
      <c r="AA5" s="3">
        <f>MAX(crpr!$E$8 * (1 + crpr!$C$11) - $C5, 0)*MAX(1 - $D5/100,0)</f>
        <v>555</v>
      </c>
      <c r="AC5" s="3">
        <f>MAX(ccpr!$E$6 * (1 - ccpr!$C$9) - $C5, 0)*MAX(1 - $D5/100,0)</f>
        <v>555</v>
      </c>
      <c r="AD5" s="3">
        <f>MAX(ccpr!$E$6 - $C5, 0)*MAX(1 - $D5/100,0)</f>
        <v>955</v>
      </c>
      <c r="AE5" s="11">
        <f>MAX(ccpr!$E$6 * (1 + ccpr!$C$9) - $C5, 0)*MAX(1 - $D5/100,0)</f>
        <v>1355</v>
      </c>
    </row>
    <row r="6" spans="1:31" x14ac:dyDescent="0.3">
      <c r="A6" s="1">
        <v>4</v>
      </c>
      <c r="B6">
        <v>2000</v>
      </c>
      <c r="C6">
        <v>50</v>
      </c>
      <c r="D6">
        <v>0</v>
      </c>
      <c r="E6">
        <v>300</v>
      </c>
      <c r="F6" s="3">
        <f>($B6 + 3 * $C6) / 10 / (1 - $D6 * 0.006) *POWER($E6, 0.75) * $C$10 / 13</f>
        <v>2145.8954244695765</v>
      </c>
      <c r="H6" s="3"/>
      <c r="I6" s="3">
        <f>MAX(stry!$E$9 * (1 - stry!$C$12) - $C6, 0)*MAX(1 - $D6/100,0)</f>
        <v>130</v>
      </c>
      <c r="J6" s="3">
        <f>MAX(stry!$E$9 - $C6, 0)*MAX(1 - $D6/100,0)</f>
        <v>150</v>
      </c>
      <c r="K6" s="3">
        <f>MAX(stry!$E$9 * (1 + stry!$C$12) - $C6, 0)*MAX(1 - $D6/100,0)</f>
        <v>170.00000000000003</v>
      </c>
      <c r="M6" s="3">
        <f>MAX(pgsd!$E$8 * (1 - pgsd!$C$11) - $C6, 0)</f>
        <v>102</v>
      </c>
      <c r="N6" s="3">
        <f>MAX(pgsd!$E$8 - $C6, 0)</f>
        <v>140</v>
      </c>
      <c r="O6" s="3">
        <f>MAX(pgsd!$E$8 * (1 + pgsd!$C$11) - $C6, 0)</f>
        <v>178</v>
      </c>
      <c r="Q6" s="3">
        <f>MAX(ghst!$E$7 * (1 - ghst!$C$10) - $C6/2, 0)*MAX(1 - $D6/200,0)</f>
        <v>311</v>
      </c>
      <c r="R6" s="3">
        <f>MAX(ghst!$E$7 - $C6/2, 0)*MAX(1 - $D6/200,0)</f>
        <v>395</v>
      </c>
      <c r="S6" s="3">
        <f>MAX(ghst!$E$7 * (1 + ghst!$C$10) - $C6/2, 0)*MAX(1 - $D6/200,0)</f>
        <v>479</v>
      </c>
      <c r="U6" s="3">
        <f>MAX(pgsd!$E$8 * (1 - pgsd!$C$11), 0)*MAX(1 - $D6/100,0)</f>
        <v>152</v>
      </c>
      <c r="V6" s="3">
        <f>MAX(pgsd!$E$8, 0)*MAX(1 - $D6/100,0)</f>
        <v>190</v>
      </c>
      <c r="W6" s="3">
        <f>MAX(pgsd!$E$8 * (1 + pgsd!$C$11), 0)*MAX(1 - $D6/100,0)</f>
        <v>228</v>
      </c>
      <c r="Y6" s="3">
        <f>MAX(crpr!$E$8 * (1 - crpr!$C$11) - $C6, 0)*MAX(1 - $D6/100,0)</f>
        <v>310</v>
      </c>
      <c r="Z6" s="3">
        <f>MAX(crpr!$E$8 - $C6, 0)*MAX(1 - $D6/100,0)</f>
        <v>430</v>
      </c>
      <c r="AA6" s="3">
        <f>MAX(crpr!$E$8 * (1 + crpr!$C$11) - $C6, 0)*MAX(1 - $D6/100,0)</f>
        <v>550</v>
      </c>
      <c r="AC6" s="3">
        <f>MAX(ccpr!$E$6 * (1 - ccpr!$C$9) - $C6, 0)*MAX(1 - $D6/100,0)</f>
        <v>550</v>
      </c>
      <c r="AD6" s="3">
        <f>MAX(ccpr!$E$6 - $C6, 0)*MAX(1 - $D6/100,0)</f>
        <v>950</v>
      </c>
      <c r="AE6" s="11">
        <f>MAX(ccpr!$E$6 * (1 + ccpr!$C$9) - $C6, 0)*MAX(1 - $D6/100,0)</f>
        <v>1350</v>
      </c>
    </row>
    <row r="9" spans="1:31" x14ac:dyDescent="0.3">
      <c r="B9" t="s">
        <v>4</v>
      </c>
      <c r="C9" s="2">
        <v>0.15</v>
      </c>
    </row>
    <row r="10" spans="1:31" x14ac:dyDescent="0.3">
      <c r="B10" t="s">
        <v>56</v>
      </c>
      <c r="C10">
        <v>1.8</v>
      </c>
    </row>
    <row r="30" ht="13.2" customHeight="1" x14ac:dyDescent="0.3"/>
  </sheetData>
  <mergeCells count="6">
    <mergeCell ref="AC1:AE1"/>
    <mergeCell ref="Q1:S1"/>
    <mergeCell ref="M1:O1"/>
    <mergeCell ref="I1:K1"/>
    <mergeCell ref="U1:W1"/>
    <mergeCell ref="Y1:AA1"/>
  </mergeCells>
  <conditionalFormatting sqref="I3:W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:AE6">
    <cfRule type="colorScale" priority="4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C127-3FB5-431F-A1D8-AC97F481B995}">
  <dimension ref="A1:AE10"/>
  <sheetViews>
    <sheetView zoomScaleNormal="100" workbookViewId="0">
      <pane xSplit="1" topLeftCell="B1" activePane="topRight" state="frozen"/>
      <selection activeCell="D20" sqref="D20"/>
      <selection pane="topRight" activeCell="B8" sqref="B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2.77734375" customWidth="1"/>
    <col min="8" max="8" width="15.777343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2" width="2.21875" customWidth="1"/>
    <col min="13" max="13" width="5.5546875" bestFit="1" customWidth="1"/>
    <col min="14" max="14" width="7.5546875" bestFit="1" customWidth="1"/>
    <col min="15" max="15" width="5.5546875" bestFit="1" customWidth="1"/>
    <col min="16" max="16" width="2.21875" customWidth="1"/>
    <col min="17" max="17" width="5.5546875" bestFit="1" customWidth="1"/>
    <col min="18" max="18" width="7.5546875" bestFit="1" customWidth="1"/>
    <col min="19" max="19" width="5.5546875" bestFit="1" customWidth="1"/>
    <col min="20" max="20" width="2.21875" customWidth="1"/>
    <col min="21" max="21" width="5.5546875" bestFit="1" customWidth="1"/>
    <col min="22" max="22" width="7.5546875" bestFit="1" customWidth="1"/>
    <col min="23" max="23" width="5.5546875" bestFit="1" customWidth="1"/>
    <col min="24" max="24" width="2.21875" customWidth="1"/>
    <col min="25" max="25" width="5.5546875" bestFit="1" customWidth="1"/>
    <col min="26" max="26" width="7.5546875" bestFit="1" customWidth="1"/>
    <col min="27" max="27" width="5.5546875" bestFit="1" customWidth="1"/>
    <col min="28" max="28" width="2.21875" customWidth="1"/>
    <col min="29" max="29" width="5.5546875" bestFit="1" customWidth="1"/>
    <col min="30" max="30" width="7.5546875" bestFit="1" customWidth="1"/>
    <col min="31" max="31" width="6.5546875" bestFit="1" customWidth="1"/>
  </cols>
  <sheetData>
    <row r="1" spans="1:3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39</v>
      </c>
      <c r="H1" s="8" t="s">
        <v>79</v>
      </c>
      <c r="I1" s="12" t="s">
        <v>86</v>
      </c>
      <c r="J1" s="12"/>
      <c r="K1" s="12"/>
      <c r="M1" s="12" t="s">
        <v>85</v>
      </c>
      <c r="N1" s="12"/>
      <c r="O1" s="12"/>
      <c r="Q1" s="12" t="s">
        <v>81</v>
      </c>
      <c r="R1" s="12"/>
      <c r="S1" s="12"/>
      <c r="U1" s="12" t="s">
        <v>87</v>
      </c>
      <c r="V1" s="12"/>
      <c r="W1" s="12"/>
      <c r="Y1" s="12" t="s">
        <v>88</v>
      </c>
      <c r="Z1" s="12"/>
      <c r="AA1" s="12"/>
      <c r="AC1" s="14" t="s">
        <v>89</v>
      </c>
      <c r="AD1" s="14"/>
      <c r="AE1" s="14"/>
    </row>
    <row r="2" spans="1:31" s="7" customFormat="1" x14ac:dyDescent="0.3">
      <c r="A2" s="4"/>
      <c r="H2" s="5" t="s">
        <v>80</v>
      </c>
      <c r="I2" s="7" t="s">
        <v>82</v>
      </c>
      <c r="J2" s="7" t="s">
        <v>83</v>
      </c>
      <c r="K2" s="7" t="s">
        <v>84</v>
      </c>
      <c r="M2" s="7" t="s">
        <v>82</v>
      </c>
      <c r="N2" s="7" t="s">
        <v>83</v>
      </c>
      <c r="O2" s="7" t="s">
        <v>84</v>
      </c>
      <c r="Q2" s="7" t="s">
        <v>82</v>
      </c>
      <c r="R2" s="7" t="s">
        <v>83</v>
      </c>
      <c r="S2" s="7" t="s">
        <v>84</v>
      </c>
      <c r="U2" s="7" t="s">
        <v>82</v>
      </c>
      <c r="V2" s="7" t="s">
        <v>83</v>
      </c>
      <c r="W2" s="7" t="s">
        <v>84</v>
      </c>
      <c r="Y2" s="7" t="s">
        <v>82</v>
      </c>
      <c r="Z2" s="7" t="s">
        <v>83</v>
      </c>
      <c r="AA2" s="7" t="s">
        <v>84</v>
      </c>
      <c r="AC2" s="7" t="s">
        <v>82</v>
      </c>
      <c r="AD2" s="7" t="s">
        <v>83</v>
      </c>
      <c r="AE2" s="7" t="s">
        <v>84</v>
      </c>
    </row>
    <row r="3" spans="1:31" x14ac:dyDescent="0.3">
      <c r="A3" s="1">
        <v>1</v>
      </c>
      <c r="B3">
        <v>750</v>
      </c>
      <c r="C3">
        <v>0</v>
      </c>
      <c r="D3">
        <v>40</v>
      </c>
      <c r="E3">
        <v>120</v>
      </c>
      <c r="F3" s="3">
        <f>($B3 + 3 * $C3) / 10 / (1 - $D3 * 0.006) *POWER($E3, 0.75) * $C$10 / 13</f>
        <v>990.81541370808998</v>
      </c>
      <c r="H3" s="3"/>
      <c r="I3" s="3">
        <f>MAX(stry!$E$9 * (1 - stry!$C$12) - $C3, 0)*MAX(1 - $D3/100,0)</f>
        <v>108</v>
      </c>
      <c r="J3" s="3">
        <f>MAX(stry!$E$9 - $C3, 0)*MAX(1 - $D3/100,0)</f>
        <v>120</v>
      </c>
      <c r="K3" s="3">
        <f>MAX(stry!$E$9 * (1 + stry!$C$12) - $C3, 0)*MAX(1 - $D3/100,0)</f>
        <v>132</v>
      </c>
      <c r="M3" s="3">
        <f>MAX(pgsd!$E$8 * (1 - pgsd!$C$11) - $C3, 0)</f>
        <v>152</v>
      </c>
      <c r="N3" s="3">
        <f>MAX(pgsd!$E$8 - $C3, 0)</f>
        <v>190</v>
      </c>
      <c r="O3" s="3">
        <f>MAX(pgsd!$E$8 * (1 + pgsd!$C$11) - $C3, 0)</f>
        <v>228</v>
      </c>
      <c r="Q3" s="3">
        <f>MAX(ghst!$E$7 * (1 - ghst!$C$10) - $C3/2, 0)*MAX(1 - $D3/200,0)</f>
        <v>268.8</v>
      </c>
      <c r="R3" s="3">
        <f>MAX(ghst!$E$7 - $C3/2, 0)*MAX(1 - $D3/200,0)</f>
        <v>336</v>
      </c>
      <c r="S3" s="3">
        <f>MAX(ghst!$E$7 * (1 + ghst!$C$10) - $C3/2, 0)*MAX(1 - $D3/200,0)</f>
        <v>403.20000000000005</v>
      </c>
      <c r="U3" s="3">
        <f>MAX(pgsd!$E$8 * (1 - pgsd!$C$11), 0)*MAX(1 - $D3/100,0)</f>
        <v>91.2</v>
      </c>
      <c r="V3" s="3">
        <f>MAX(pgsd!$E$8, 0)*MAX(1 - $D3/100,0)</f>
        <v>114</v>
      </c>
      <c r="W3" s="3">
        <f>MAX(pgsd!$E$8 * (1 + pgsd!$C$11), 0)*MAX(1 - $D3/100,0)</f>
        <v>136.79999999999998</v>
      </c>
      <c r="Y3" s="3">
        <f>MAX(crpr!$E$8 * (1 - crpr!$C$11) - $C3, 0)*MAX(1 - $D3/100,0)</f>
        <v>216</v>
      </c>
      <c r="Z3" s="3">
        <f>MAX(crpr!$E$8 - $C3, 0)*MAX(1 - $D3/100,0)</f>
        <v>288</v>
      </c>
      <c r="AA3" s="3">
        <f>MAX(crpr!$E$8 * (1 + crpr!$C$11) - $C3, 0)*MAX(1 - $D3/100,0)</f>
        <v>360</v>
      </c>
      <c r="AC3" s="3">
        <f>MAX(ccpr!$E$6 * (1 - ccpr!$C$9) - $C3, 0)*MAX(1 - $D3/100,0)</f>
        <v>360</v>
      </c>
      <c r="AD3" s="3">
        <f>MAX(ccpr!$E$6 - $C3, 0)*MAX(1 - $D3/100,0)</f>
        <v>600</v>
      </c>
      <c r="AE3" s="11">
        <f>MAX(ccpr!$E$6 * (1 + ccpr!$C$9) - $C3, 0)*MAX(1 - $D3/100,0)</f>
        <v>840</v>
      </c>
    </row>
    <row r="4" spans="1:31" x14ac:dyDescent="0.3">
      <c r="A4" s="1">
        <v>2</v>
      </c>
      <c r="B4">
        <v>900</v>
      </c>
      <c r="C4">
        <v>0</v>
      </c>
      <c r="D4">
        <v>45</v>
      </c>
      <c r="E4">
        <v>140</v>
      </c>
      <c r="F4" s="3">
        <f>($B4 + 3 * $C4) / 10 / (1 - $D4 * 0.006) *POWER($E4, 0.75) * $C$10 / 13</f>
        <v>1389.5520668534468</v>
      </c>
      <c r="H4" s="3"/>
      <c r="I4" s="3">
        <f>MAX(stry!$E$9 * (1 - stry!$C$12) - $C4, 0)*MAX(1 - $D4/100,0)</f>
        <v>99.000000000000014</v>
      </c>
      <c r="J4" s="3">
        <f>MAX(stry!$E$9 - $C4, 0)*MAX(1 - $D4/100,0)</f>
        <v>110.00000000000001</v>
      </c>
      <c r="K4" s="3">
        <f>MAX(stry!$E$9 * (1 + stry!$C$12) - $C4, 0)*MAX(1 - $D4/100,0)</f>
        <v>121.00000000000003</v>
      </c>
      <c r="M4" s="3">
        <f>MAX(pgsd!$E$8 * (1 - pgsd!$C$11) - $C4, 0)</f>
        <v>152</v>
      </c>
      <c r="N4" s="3">
        <f>MAX(pgsd!$E$8 - $C4, 0)</f>
        <v>190</v>
      </c>
      <c r="O4" s="3">
        <f>MAX(pgsd!$E$8 * (1 + pgsd!$C$11) - $C4, 0)</f>
        <v>228</v>
      </c>
      <c r="Q4" s="3">
        <f>MAX(ghst!$E$7 * (1 - ghst!$C$10) - $C4/2, 0)*MAX(1 - $D4/200,0)</f>
        <v>260.40000000000003</v>
      </c>
      <c r="R4" s="3">
        <f>MAX(ghst!$E$7 - $C4/2, 0)*MAX(1 - $D4/200,0)</f>
        <v>325.5</v>
      </c>
      <c r="S4" s="3">
        <f>MAX(ghst!$E$7 * (1 + ghst!$C$10) - $C4/2, 0)*MAX(1 - $D4/200,0)</f>
        <v>390.6</v>
      </c>
      <c r="U4" s="3">
        <f>MAX(pgsd!$E$8 * (1 - pgsd!$C$11), 0)*MAX(1 - $D4/100,0)</f>
        <v>83.600000000000009</v>
      </c>
      <c r="V4" s="3">
        <f>MAX(pgsd!$E$8, 0)*MAX(1 - $D4/100,0)</f>
        <v>104.50000000000001</v>
      </c>
      <c r="W4" s="3">
        <f>MAX(pgsd!$E$8 * (1 + pgsd!$C$11), 0)*MAX(1 - $D4/100,0)</f>
        <v>125.4</v>
      </c>
      <c r="Y4" s="3">
        <f>MAX(crpr!$E$8 * (1 - crpr!$C$11) - $C4, 0)*MAX(1 - $D4/100,0)</f>
        <v>198.00000000000003</v>
      </c>
      <c r="Z4" s="3">
        <f>MAX(crpr!$E$8 - $C4, 0)*MAX(1 - $D4/100,0)</f>
        <v>264</v>
      </c>
      <c r="AA4" s="3">
        <f>MAX(crpr!$E$8 * (1 + crpr!$C$11) - $C4, 0)*MAX(1 - $D4/100,0)</f>
        <v>330</v>
      </c>
      <c r="AC4" s="3">
        <f>MAX(ccpr!$E$6 * (1 - ccpr!$C$9) - $C4, 0)*MAX(1 - $D4/100,0)</f>
        <v>330</v>
      </c>
      <c r="AD4" s="3">
        <f>MAX(ccpr!$E$6 - $C4, 0)*MAX(1 - $D4/100,0)</f>
        <v>550</v>
      </c>
      <c r="AE4" s="11">
        <f>MAX(ccpr!$E$6 * (1 + ccpr!$C$9) - $C4, 0)*MAX(1 - $D4/100,0)</f>
        <v>770.00000000000011</v>
      </c>
    </row>
    <row r="5" spans="1:31" x14ac:dyDescent="0.3">
      <c r="A5" s="1">
        <v>3</v>
      </c>
      <c r="B5">
        <v>1100</v>
      </c>
      <c r="C5">
        <v>0</v>
      </c>
      <c r="D5">
        <v>50</v>
      </c>
      <c r="E5">
        <v>170</v>
      </c>
      <c r="F5" s="3">
        <f>($B5 + 3 * $C5) / 10 / (1 - $D5 * 0.006) *POWER($E5, 0.75) * $C$10 / 13</f>
        <v>2048.7571613389227</v>
      </c>
      <c r="H5" s="3"/>
      <c r="I5" s="3">
        <f>MAX(stry!$E$9 * (1 - stry!$C$12) - $C5, 0)*MAX(1 - $D5/100,0)</f>
        <v>90</v>
      </c>
      <c r="J5" s="3">
        <f>MAX(stry!$E$9 - $C5, 0)*MAX(1 - $D5/100,0)</f>
        <v>100</v>
      </c>
      <c r="K5" s="3">
        <f>MAX(stry!$E$9 * (1 + stry!$C$12) - $C5, 0)*MAX(1 - $D5/100,0)</f>
        <v>110.00000000000001</v>
      </c>
      <c r="M5" s="3">
        <f>MAX(pgsd!$E$8 * (1 - pgsd!$C$11) - $C5, 0)</f>
        <v>152</v>
      </c>
      <c r="N5" s="3">
        <f>MAX(pgsd!$E$8 - $C5, 0)</f>
        <v>190</v>
      </c>
      <c r="O5" s="3">
        <f>MAX(pgsd!$E$8 * (1 + pgsd!$C$11) - $C5, 0)</f>
        <v>228</v>
      </c>
      <c r="Q5" s="3">
        <f>MAX(ghst!$E$7 * (1 - ghst!$C$10) - $C5/2, 0)*MAX(1 - $D5/200,0)</f>
        <v>252</v>
      </c>
      <c r="R5" s="3">
        <f>MAX(ghst!$E$7 - $C5/2, 0)*MAX(1 - $D5/200,0)</f>
        <v>315</v>
      </c>
      <c r="S5" s="3">
        <f>MAX(ghst!$E$7 * (1 + ghst!$C$10) - $C5/2, 0)*MAX(1 - $D5/200,0)</f>
        <v>378</v>
      </c>
      <c r="U5" s="3">
        <f>MAX(pgsd!$E$8 * (1 - pgsd!$C$11), 0)*MAX(1 - $D5/100,0)</f>
        <v>76</v>
      </c>
      <c r="V5" s="3">
        <f>MAX(pgsd!$E$8, 0)*MAX(1 - $D5/100,0)</f>
        <v>95</v>
      </c>
      <c r="W5" s="3">
        <f>MAX(pgsd!$E$8 * (1 + pgsd!$C$11), 0)*MAX(1 - $D5/100,0)</f>
        <v>114</v>
      </c>
      <c r="Y5" s="3">
        <f>MAX(crpr!$E$8 * (1 - crpr!$C$11) - $C5, 0)*MAX(1 - $D5/100,0)</f>
        <v>180</v>
      </c>
      <c r="Z5" s="3">
        <f>MAX(crpr!$E$8 - $C5, 0)*MAX(1 - $D5/100,0)</f>
        <v>240</v>
      </c>
      <c r="AA5" s="3">
        <f>MAX(crpr!$E$8 * (1 + crpr!$C$11) - $C5, 0)*MAX(1 - $D5/100,0)</f>
        <v>300</v>
      </c>
      <c r="AC5" s="3">
        <f>MAX(ccpr!$E$6 * (1 - ccpr!$C$9) - $C5, 0)*MAX(1 - $D5/100,0)</f>
        <v>300</v>
      </c>
      <c r="AD5" s="3">
        <f>MAX(ccpr!$E$6 - $C5, 0)*MAX(1 - $D5/100,0)</f>
        <v>500</v>
      </c>
      <c r="AE5" s="11">
        <f>MAX(ccpr!$E$6 * (1 + ccpr!$C$9) - $C5, 0)*MAX(1 - $D5/100,0)</f>
        <v>700</v>
      </c>
    </row>
    <row r="6" spans="1:31" x14ac:dyDescent="0.3">
      <c r="A6" s="1">
        <v>4</v>
      </c>
      <c r="B6">
        <v>1300</v>
      </c>
      <c r="C6">
        <v>0</v>
      </c>
      <c r="D6">
        <v>55</v>
      </c>
      <c r="E6">
        <v>200</v>
      </c>
      <c r="F6" s="3">
        <f>($B6 + 3 * $C6) / 10 / (1 - $D6 * 0.006) *POWER($E6, 0.75) * $C$10 / 13</f>
        <v>2857.5918252241713</v>
      </c>
      <c r="H6" s="3"/>
      <c r="I6" s="3">
        <f>MAX(stry!$E$9 * (1 - stry!$C$12) - $C6, 0)*MAX(1 - $D6/100,0)</f>
        <v>80.999999999999986</v>
      </c>
      <c r="J6" s="3">
        <f>MAX(stry!$E$9 - $C6, 0)*MAX(1 - $D6/100,0)</f>
        <v>89.999999999999986</v>
      </c>
      <c r="K6" s="3">
        <f>MAX(stry!$E$9 * (1 + stry!$C$12) - $C6, 0)*MAX(1 - $D6/100,0)</f>
        <v>99</v>
      </c>
      <c r="M6" s="3">
        <f>MAX(pgsd!$E$8 * (1 - pgsd!$C$11) - $C6, 0)</f>
        <v>152</v>
      </c>
      <c r="N6" s="3">
        <f>MAX(pgsd!$E$8 - $C6, 0)</f>
        <v>190</v>
      </c>
      <c r="O6" s="3">
        <f>MAX(pgsd!$E$8 * (1 + pgsd!$C$11) - $C6, 0)</f>
        <v>228</v>
      </c>
      <c r="Q6" s="3">
        <f>MAX(ghst!$E$7 * (1 - ghst!$C$10) - $C6/2, 0)*MAX(1 - $D6/200,0)</f>
        <v>243.6</v>
      </c>
      <c r="R6" s="3">
        <f>MAX(ghst!$E$7 - $C6/2, 0)*MAX(1 - $D6/200,0)</f>
        <v>304.5</v>
      </c>
      <c r="S6" s="3">
        <f>MAX(ghst!$E$7 * (1 + ghst!$C$10) - $C6/2, 0)*MAX(1 - $D6/200,0)</f>
        <v>365.4</v>
      </c>
      <c r="U6" s="3">
        <f>MAX(pgsd!$E$8 * (1 - pgsd!$C$11), 0)*MAX(1 - $D6/100,0)</f>
        <v>68.399999999999991</v>
      </c>
      <c r="V6" s="3">
        <f>MAX(pgsd!$E$8, 0)*MAX(1 - $D6/100,0)</f>
        <v>85.499999999999986</v>
      </c>
      <c r="W6" s="3">
        <f>MAX(pgsd!$E$8 * (1 + pgsd!$C$11), 0)*MAX(1 - $D6/100,0)</f>
        <v>102.6</v>
      </c>
      <c r="Y6" s="3">
        <f>MAX(crpr!$E$8 * (1 - crpr!$C$11) - $C6, 0)*MAX(1 - $D6/100,0)</f>
        <v>161.99999999999997</v>
      </c>
      <c r="Z6" s="3">
        <f>MAX(crpr!$E$8 - $C6, 0)*MAX(1 - $D6/100,0)</f>
        <v>215.99999999999997</v>
      </c>
      <c r="AA6" s="3">
        <f>MAX(crpr!$E$8 * (1 + crpr!$C$11) - $C6, 0)*MAX(1 - $D6/100,0)</f>
        <v>270</v>
      </c>
      <c r="AC6" s="3">
        <f>MAX(ccpr!$E$6 * (1 - ccpr!$C$9) - $C6, 0)*MAX(1 - $D6/100,0)</f>
        <v>270</v>
      </c>
      <c r="AD6" s="3">
        <f>MAX(ccpr!$E$6 - $C6, 0)*MAX(1 - $D6/100,0)</f>
        <v>449.99999999999994</v>
      </c>
      <c r="AE6" s="11">
        <f>MAX(ccpr!$E$6 * (1 + ccpr!$C$9) - $C6, 0)*MAX(1 - $D6/100,0)</f>
        <v>629.99999999999989</v>
      </c>
    </row>
    <row r="9" spans="1:31" x14ac:dyDescent="0.3">
      <c r="B9" t="s">
        <v>4</v>
      </c>
      <c r="C9" s="2">
        <v>0.1</v>
      </c>
    </row>
    <row r="10" spans="1:31" x14ac:dyDescent="0.3">
      <c r="B10" t="s">
        <v>56</v>
      </c>
      <c r="C10">
        <v>3.6</v>
      </c>
    </row>
  </sheetData>
  <mergeCells count="6">
    <mergeCell ref="AC1:AE1"/>
    <mergeCell ref="I1:K1"/>
    <mergeCell ref="M1:O1"/>
    <mergeCell ref="Q1:S1"/>
    <mergeCell ref="U1:W1"/>
    <mergeCell ref="Y1:AA1"/>
  </mergeCells>
  <conditionalFormatting sqref="I3:W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:AE6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B99E-92B8-4AF0-80FE-BE8FE8995624}">
  <dimension ref="A1:AE11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2.77734375" customWidth="1"/>
    <col min="8" max="8" width="15.777343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2" width="2.21875" customWidth="1"/>
    <col min="13" max="13" width="5.5546875" bestFit="1" customWidth="1"/>
    <col min="14" max="14" width="7.5546875" bestFit="1" customWidth="1"/>
    <col min="15" max="15" width="5.5546875" bestFit="1" customWidth="1"/>
    <col min="16" max="16" width="2.21875" customWidth="1"/>
    <col min="17" max="17" width="5.5546875" bestFit="1" customWidth="1"/>
    <col min="18" max="18" width="7.5546875" bestFit="1" customWidth="1"/>
    <col min="19" max="19" width="5.5546875" bestFit="1" customWidth="1"/>
    <col min="20" max="20" width="2.21875" customWidth="1"/>
    <col min="21" max="21" width="5.5546875" bestFit="1" customWidth="1"/>
    <col min="22" max="22" width="7.5546875" bestFit="1" customWidth="1"/>
    <col min="23" max="23" width="5.5546875" bestFit="1" customWidth="1"/>
    <col min="24" max="24" width="2.21875" customWidth="1"/>
    <col min="25" max="25" width="5.5546875" bestFit="1" customWidth="1"/>
    <col min="26" max="26" width="7.5546875" bestFit="1" customWidth="1"/>
    <col min="27" max="27" width="5.5546875" bestFit="1" customWidth="1"/>
    <col min="28" max="28" width="2.21875" customWidth="1"/>
    <col min="29" max="29" width="5.5546875" bestFit="1" customWidth="1"/>
    <col min="30" max="30" width="7.5546875" bestFit="1" customWidth="1"/>
    <col min="31" max="31" width="6.5546875" bestFit="1" customWidth="1"/>
  </cols>
  <sheetData>
    <row r="1" spans="1:3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39</v>
      </c>
      <c r="H1" s="8" t="s">
        <v>79</v>
      </c>
      <c r="I1" s="12" t="s">
        <v>86</v>
      </c>
      <c r="J1" s="12"/>
      <c r="K1" s="12"/>
      <c r="M1" s="12" t="s">
        <v>85</v>
      </c>
      <c r="N1" s="12"/>
      <c r="O1" s="12"/>
      <c r="Q1" s="12" t="s">
        <v>81</v>
      </c>
      <c r="R1" s="12"/>
      <c r="S1" s="12"/>
      <c r="U1" s="12" t="s">
        <v>87</v>
      </c>
      <c r="V1" s="12"/>
      <c r="W1" s="12"/>
      <c r="Y1" s="12" t="s">
        <v>88</v>
      </c>
      <c r="Z1" s="12"/>
      <c r="AA1" s="12"/>
      <c r="AC1" s="14" t="s">
        <v>89</v>
      </c>
      <c r="AD1" s="14"/>
      <c r="AE1" s="14"/>
    </row>
    <row r="2" spans="1:31" s="7" customFormat="1" x14ac:dyDescent="0.3">
      <c r="A2" s="4"/>
      <c r="H2" s="5" t="s">
        <v>80</v>
      </c>
      <c r="I2" s="7" t="s">
        <v>82</v>
      </c>
      <c r="J2" s="7" t="s">
        <v>83</v>
      </c>
      <c r="K2" s="7" t="s">
        <v>84</v>
      </c>
      <c r="M2" s="7" t="s">
        <v>82</v>
      </c>
      <c r="N2" s="7" t="s">
        <v>83</v>
      </c>
      <c r="O2" s="7" t="s">
        <v>84</v>
      </c>
      <c r="Q2" s="7" t="s">
        <v>82</v>
      </c>
      <c r="R2" s="7" t="s">
        <v>83</v>
      </c>
      <c r="S2" s="7" t="s">
        <v>84</v>
      </c>
      <c r="U2" s="7" t="s">
        <v>82</v>
      </c>
      <c r="V2" s="7" t="s">
        <v>83</v>
      </c>
      <c r="W2" s="7" t="s">
        <v>84</v>
      </c>
      <c r="Y2" s="7" t="s">
        <v>82</v>
      </c>
      <c r="Z2" s="7" t="s">
        <v>83</v>
      </c>
      <c r="AA2" s="7" t="s">
        <v>84</v>
      </c>
      <c r="AC2" s="7" t="s">
        <v>82</v>
      </c>
      <c r="AD2" s="7" t="s">
        <v>83</v>
      </c>
      <c r="AE2" s="7" t="s">
        <v>84</v>
      </c>
    </row>
    <row r="3" spans="1:31" x14ac:dyDescent="0.3">
      <c r="A3" s="1">
        <v>1</v>
      </c>
      <c r="B3">
        <v>250</v>
      </c>
      <c r="C3">
        <v>12</v>
      </c>
      <c r="D3">
        <v>15</v>
      </c>
      <c r="E3">
        <v>30</v>
      </c>
      <c r="F3" s="3">
        <f>($B3 + 3 * $C3) / 10 / (1 - $D3 * 0.006) *POWER($E3, 1.1) * $C$11 / 13</f>
        <v>254.77374875802386</v>
      </c>
      <c r="H3" s="3"/>
      <c r="I3" s="3">
        <f>MAX(stry!$E$9 * (1 - stry!$C$12) - $C3, 0)*MAX(1 - $D3/100,0)</f>
        <v>142.79999999999998</v>
      </c>
      <c r="J3" s="3">
        <f>MAX(stry!$E$9 - $C3, 0)*MAX(1 - $D3/100,0)</f>
        <v>159.79999999999998</v>
      </c>
      <c r="K3" s="3">
        <f>MAX(stry!$E$9 * (1 + stry!$C$12) - $C3, 0)*MAX(1 - $D3/100,0)</f>
        <v>176.8</v>
      </c>
      <c r="M3" s="3">
        <f>MAX(pgsd!$E$8 * (1 - pgsd!$C$11) - $C3, 0)</f>
        <v>140</v>
      </c>
      <c r="N3" s="3">
        <f>MAX(pgsd!$E$8 - $C3, 0)</f>
        <v>178</v>
      </c>
      <c r="O3" s="3">
        <f>MAX(pgsd!$E$8 * (1 + pgsd!$C$11) - $C3, 0)</f>
        <v>216</v>
      </c>
      <c r="Q3" s="3">
        <f>MAX(ghst!$E$7 * (1 - ghst!$C$10) - $C3/2, 0)*MAX(1 - $D3/200,0)</f>
        <v>305.25</v>
      </c>
      <c r="R3" s="3">
        <f>MAX(ghst!$E$7 - $C3/2, 0)*MAX(1 - $D3/200,0)</f>
        <v>382.95000000000005</v>
      </c>
      <c r="S3" s="3">
        <f>MAX(ghst!$E$7 * (1 + ghst!$C$10) - $C3/2, 0)*MAX(1 - $D3/200,0)</f>
        <v>460.65000000000003</v>
      </c>
      <c r="U3" s="3">
        <f>MAX(pgsd!$E$8 * (1 - pgsd!$C$11), 0)*MAX(1 - $D3/100,0)</f>
        <v>129.19999999999999</v>
      </c>
      <c r="V3" s="3">
        <f>MAX(pgsd!$E$8, 0)*MAX(1 - $D3/100,0)</f>
        <v>161.5</v>
      </c>
      <c r="W3" s="3">
        <f>MAX(pgsd!$E$8 * (1 + pgsd!$C$11), 0)*MAX(1 - $D3/100,0)</f>
        <v>193.79999999999998</v>
      </c>
      <c r="Y3" s="3">
        <f>MAX(crpr!$E$8 * (1 - crpr!$C$11) - $C3, 0)*MAX(1 - $D3/100,0)</f>
        <v>295.8</v>
      </c>
      <c r="Z3" s="3">
        <f>MAX(crpr!$E$8 - $C3, 0)*MAX(1 - $D3/100,0)</f>
        <v>397.8</v>
      </c>
      <c r="AA3" s="3">
        <f>MAX(crpr!$E$8 * (1 + crpr!$C$11) - $C3, 0)*MAX(1 - $D3/100,0)</f>
        <v>499.8</v>
      </c>
      <c r="AC3" s="3">
        <f>MAX(ccpr!$E$6 * (1 - ccpr!$C$9) - $C3, 0)*MAX(1 - $D3/100,0)</f>
        <v>499.8</v>
      </c>
      <c r="AD3" s="3">
        <f>MAX(ccpr!$E$6 - $C3, 0)*MAX(1 - $D3/100,0)</f>
        <v>839.8</v>
      </c>
      <c r="AE3" s="11">
        <f>MAX(ccpr!$E$6 * (1 + ccpr!$C$9) - $C3, 0)*MAX(1 - $D3/100,0)</f>
        <v>1179.8</v>
      </c>
    </row>
    <row r="4" spans="1:31" x14ac:dyDescent="0.3">
      <c r="A4" s="1">
        <v>2</v>
      </c>
      <c r="B4">
        <v>300</v>
      </c>
      <c r="C4">
        <v>15</v>
      </c>
      <c r="D4">
        <v>18</v>
      </c>
      <c r="E4">
        <v>35</v>
      </c>
      <c r="F4" s="3">
        <f t="shared" ref="F4:F7" si="0">($B4 + 3 * $C4) / 10 / (1 - $D4 * 0.006) *POWER($E4, 1.1) * $C$11 / 13</f>
        <v>371.47171073271249</v>
      </c>
      <c r="H4" s="3"/>
      <c r="I4" s="3">
        <f>MAX(stry!$E$9 * (1 - stry!$C$12) - $C4, 0)*MAX(1 - $D4/100,0)</f>
        <v>135.30000000000001</v>
      </c>
      <c r="J4" s="3">
        <f>MAX(stry!$E$9 - $C4, 0)*MAX(1 - $D4/100,0)</f>
        <v>151.70000000000002</v>
      </c>
      <c r="K4" s="3">
        <f>MAX(stry!$E$9 * (1 + stry!$C$12) - $C4, 0)*MAX(1 - $D4/100,0)</f>
        <v>168.10000000000002</v>
      </c>
      <c r="M4" s="3">
        <f>MAX(pgsd!$E$8 * (1 - pgsd!$C$11) - $C4, 0)</f>
        <v>137</v>
      </c>
      <c r="N4" s="3">
        <f>MAX(pgsd!$E$8 - $C4, 0)</f>
        <v>175</v>
      </c>
      <c r="O4" s="3">
        <f>MAX(pgsd!$E$8 * (1 + pgsd!$C$11) - $C4, 0)</f>
        <v>213</v>
      </c>
      <c r="Q4" s="3">
        <f>MAX(ghst!$E$7 * (1 - ghst!$C$10) - $C4/2, 0)*MAX(1 - $D4/200,0)</f>
        <v>298.935</v>
      </c>
      <c r="R4" s="3">
        <f>MAX(ghst!$E$7 - $C4/2, 0)*MAX(1 - $D4/200,0)</f>
        <v>375.375</v>
      </c>
      <c r="S4" s="3">
        <f>MAX(ghst!$E$7 * (1 + ghst!$C$10) - $C4/2, 0)*MAX(1 - $D4/200,0)</f>
        <v>451.815</v>
      </c>
      <c r="U4" s="3">
        <f>MAX(pgsd!$E$8 * (1 - pgsd!$C$11), 0)*MAX(1 - $D4/100,0)</f>
        <v>124.64000000000001</v>
      </c>
      <c r="V4" s="3">
        <f>MAX(pgsd!$E$8, 0)*MAX(1 - $D4/100,0)</f>
        <v>155.80000000000001</v>
      </c>
      <c r="W4" s="3">
        <f>MAX(pgsd!$E$8 * (1 + pgsd!$C$11), 0)*MAX(1 - $D4/100,0)</f>
        <v>186.96</v>
      </c>
      <c r="Y4" s="3">
        <f>MAX(crpr!$E$8 * (1 - crpr!$C$11) - $C4, 0)*MAX(1 - $D4/100,0)</f>
        <v>282.90000000000003</v>
      </c>
      <c r="Z4" s="3">
        <f>MAX(crpr!$E$8 - $C4, 0)*MAX(1 - $D4/100,0)</f>
        <v>381.3</v>
      </c>
      <c r="AA4" s="3">
        <f>MAX(crpr!$E$8 * (1 + crpr!$C$11) - $C4, 0)*MAX(1 - $D4/100,0)</f>
        <v>479.70000000000005</v>
      </c>
      <c r="AC4" s="3">
        <f>MAX(ccpr!$E$6 * (1 - ccpr!$C$9) - $C4, 0)*MAX(1 - $D4/100,0)</f>
        <v>479.70000000000005</v>
      </c>
      <c r="AD4" s="3">
        <f>MAX(ccpr!$E$6 - $C4, 0)*MAX(1 - $D4/100,0)</f>
        <v>807.7</v>
      </c>
      <c r="AE4" s="11">
        <f>MAX(ccpr!$E$6 * (1 + ccpr!$C$9) - $C4, 0)*MAX(1 - $D4/100,0)</f>
        <v>1135.7</v>
      </c>
    </row>
    <row r="5" spans="1:31" x14ac:dyDescent="0.3">
      <c r="A5" s="1">
        <v>3</v>
      </c>
      <c r="B5">
        <v>360</v>
      </c>
      <c r="C5">
        <v>17</v>
      </c>
      <c r="D5">
        <v>20</v>
      </c>
      <c r="E5">
        <v>40</v>
      </c>
      <c r="F5" s="3">
        <f t="shared" si="0"/>
        <v>519.54335741458146</v>
      </c>
      <c r="H5" s="3"/>
      <c r="I5" s="3">
        <f>MAX(stry!$E$9 * (1 - stry!$C$12) - $C5, 0)*MAX(1 - $D5/100,0)</f>
        <v>130.4</v>
      </c>
      <c r="J5" s="3">
        <f>MAX(stry!$E$9 - $C5, 0)*MAX(1 - $D5/100,0)</f>
        <v>146.4</v>
      </c>
      <c r="K5" s="3">
        <f>MAX(stry!$E$9 * (1 + stry!$C$12) - $C5, 0)*MAX(1 - $D5/100,0)</f>
        <v>162.40000000000003</v>
      </c>
      <c r="M5" s="3">
        <f>MAX(pgsd!$E$8 * (1 - pgsd!$C$11) - $C5, 0)</f>
        <v>135</v>
      </c>
      <c r="N5" s="3">
        <f>MAX(pgsd!$E$8 - $C5, 0)</f>
        <v>173</v>
      </c>
      <c r="O5" s="3">
        <f>MAX(pgsd!$E$8 * (1 + pgsd!$C$11) - $C5, 0)</f>
        <v>211</v>
      </c>
      <c r="Q5" s="3">
        <f>MAX(ghst!$E$7 * (1 - ghst!$C$10) - $C5/2, 0)*MAX(1 - $D5/200,0)</f>
        <v>294.75</v>
      </c>
      <c r="R5" s="3">
        <f>MAX(ghst!$E$7 - $C5/2, 0)*MAX(1 - $D5/200,0)</f>
        <v>370.35</v>
      </c>
      <c r="S5" s="3">
        <f>MAX(ghst!$E$7 * (1 + ghst!$C$10) - $C5/2, 0)*MAX(1 - $D5/200,0)</f>
        <v>445.95</v>
      </c>
      <c r="U5" s="3">
        <f>MAX(pgsd!$E$8 * (1 - pgsd!$C$11), 0)*MAX(1 - $D5/100,0)</f>
        <v>121.60000000000001</v>
      </c>
      <c r="V5" s="3">
        <f>MAX(pgsd!$E$8, 0)*MAX(1 - $D5/100,0)</f>
        <v>152</v>
      </c>
      <c r="W5" s="3">
        <f>MAX(pgsd!$E$8 * (1 + pgsd!$C$11), 0)*MAX(1 - $D5/100,0)</f>
        <v>182.4</v>
      </c>
      <c r="Y5" s="3">
        <f>MAX(crpr!$E$8 * (1 - crpr!$C$11) - $C5, 0)*MAX(1 - $D5/100,0)</f>
        <v>274.40000000000003</v>
      </c>
      <c r="Z5" s="3">
        <f>MAX(crpr!$E$8 - $C5, 0)*MAX(1 - $D5/100,0)</f>
        <v>370.40000000000003</v>
      </c>
      <c r="AA5" s="3">
        <f>MAX(crpr!$E$8 * (1 + crpr!$C$11) - $C5, 0)*MAX(1 - $D5/100,0)</f>
        <v>466.40000000000003</v>
      </c>
      <c r="AC5" s="3">
        <f>MAX(ccpr!$E$6 * (1 - ccpr!$C$9) - $C5, 0)*MAX(1 - $D5/100,0)</f>
        <v>466.40000000000003</v>
      </c>
      <c r="AD5" s="3">
        <f>MAX(ccpr!$E$6 - $C5, 0)*MAX(1 - $D5/100,0)</f>
        <v>786.40000000000009</v>
      </c>
      <c r="AE5" s="11">
        <f>MAX(ccpr!$E$6 * (1 + ccpr!$C$9) - $C5, 0)*MAX(1 - $D5/100,0)</f>
        <v>1106.4000000000001</v>
      </c>
    </row>
    <row r="6" spans="1:31" x14ac:dyDescent="0.3">
      <c r="A6" s="1">
        <v>4</v>
      </c>
      <c r="B6">
        <v>430</v>
      </c>
      <c r="C6">
        <v>20</v>
      </c>
      <c r="D6">
        <v>22</v>
      </c>
      <c r="E6">
        <v>45</v>
      </c>
      <c r="F6" s="3">
        <f t="shared" si="0"/>
        <v>714.83659319776007</v>
      </c>
      <c r="H6" s="3"/>
      <c r="I6" s="3">
        <f>MAX(stry!$E$9 * (1 - stry!$C$12) - $C6, 0)*MAX(1 - $D6/100,0)</f>
        <v>124.80000000000001</v>
      </c>
      <c r="J6" s="3">
        <f>MAX(stry!$E$9 - $C6, 0)*MAX(1 - $D6/100,0)</f>
        <v>140.4</v>
      </c>
      <c r="K6" s="3">
        <f>MAX(stry!$E$9 * (1 + stry!$C$12) - $C6, 0)*MAX(1 - $D6/100,0)</f>
        <v>156.00000000000003</v>
      </c>
      <c r="M6" s="3">
        <f>MAX(pgsd!$E$8 * (1 - pgsd!$C$11) - $C6, 0)</f>
        <v>132</v>
      </c>
      <c r="N6" s="3">
        <f>MAX(pgsd!$E$8 - $C6, 0)</f>
        <v>170</v>
      </c>
      <c r="O6" s="3">
        <f>MAX(pgsd!$E$8 * (1 + pgsd!$C$11) - $C6, 0)</f>
        <v>208</v>
      </c>
      <c r="Q6" s="3">
        <f>MAX(ghst!$E$7 * (1 - ghst!$C$10) - $C6/2, 0)*MAX(1 - $D6/200,0)</f>
        <v>290.14</v>
      </c>
      <c r="R6" s="3">
        <f>MAX(ghst!$E$7 - $C6/2, 0)*MAX(1 - $D6/200,0)</f>
        <v>364.9</v>
      </c>
      <c r="S6" s="3">
        <f>MAX(ghst!$E$7 * (1 + ghst!$C$10) - $C6/2, 0)*MAX(1 - $D6/200,0)</f>
        <v>439.66</v>
      </c>
      <c r="U6" s="3">
        <f>MAX(pgsd!$E$8 * (1 - pgsd!$C$11), 0)*MAX(1 - $D6/100,0)</f>
        <v>118.56</v>
      </c>
      <c r="V6" s="3">
        <f>MAX(pgsd!$E$8, 0)*MAX(1 - $D6/100,0)</f>
        <v>148.20000000000002</v>
      </c>
      <c r="W6" s="3">
        <f>MAX(pgsd!$E$8 * (1 + pgsd!$C$11), 0)*MAX(1 - $D6/100,0)</f>
        <v>177.84</v>
      </c>
      <c r="Y6" s="3">
        <f>MAX(crpr!$E$8 * (1 - crpr!$C$11) - $C6, 0)*MAX(1 - $D6/100,0)</f>
        <v>265.2</v>
      </c>
      <c r="Z6" s="3">
        <f>MAX(crpr!$E$8 - $C6, 0)*MAX(1 - $D6/100,0)</f>
        <v>358.8</v>
      </c>
      <c r="AA6" s="3">
        <f>MAX(crpr!$E$8 * (1 + crpr!$C$11) - $C6, 0)*MAX(1 - $D6/100,0)</f>
        <v>452.40000000000003</v>
      </c>
      <c r="AC6" s="3">
        <f>MAX(ccpr!$E$6 * (1 - ccpr!$C$9) - $C6, 0)*MAX(1 - $D6/100,0)</f>
        <v>452.40000000000003</v>
      </c>
      <c r="AD6" s="3">
        <f>MAX(ccpr!$E$6 - $C6, 0)*MAX(1 - $D6/100,0)</f>
        <v>764.4</v>
      </c>
      <c r="AE6" s="11">
        <f>MAX(ccpr!$E$6 * (1 + ccpr!$C$9) - $C6, 0)*MAX(1 - $D6/100,0)</f>
        <v>1076.4000000000001</v>
      </c>
    </row>
    <row r="7" spans="1:31" x14ac:dyDescent="0.3">
      <c r="A7" s="1">
        <v>5</v>
      </c>
      <c r="B7">
        <v>510</v>
      </c>
      <c r="C7">
        <v>22</v>
      </c>
      <c r="D7">
        <v>25</v>
      </c>
      <c r="E7">
        <v>50</v>
      </c>
      <c r="F7" s="3">
        <f t="shared" si="0"/>
        <v>963.53438766731779</v>
      </c>
      <c r="H7" s="3"/>
      <c r="I7" s="3">
        <f>MAX(stry!$E$9 * (1 - stry!$C$12) - $C7, 0)*MAX(1 - $D7/100,0)</f>
        <v>118.5</v>
      </c>
      <c r="J7" s="3">
        <f>MAX(stry!$E$9 - $C7, 0)*MAX(1 - $D7/100,0)</f>
        <v>133.5</v>
      </c>
      <c r="K7" s="3">
        <f>MAX(stry!$E$9 * (1 + stry!$C$12) - $C7, 0)*MAX(1 - $D7/100,0)</f>
        <v>148.50000000000003</v>
      </c>
      <c r="M7" s="3">
        <f>MAX(pgsd!$E$8 * (1 - pgsd!$C$11) - $C7, 0)</f>
        <v>130</v>
      </c>
      <c r="N7" s="3">
        <f>MAX(pgsd!$E$8 - $C7, 0)</f>
        <v>168</v>
      </c>
      <c r="O7" s="3">
        <f>MAX(pgsd!$E$8 * (1 + pgsd!$C$11) - $C7, 0)</f>
        <v>206</v>
      </c>
      <c r="Q7" s="3">
        <f>MAX(ghst!$E$7 * (1 - ghst!$C$10) - $C7/2, 0)*MAX(1 - $D7/200,0)</f>
        <v>284.375</v>
      </c>
      <c r="R7" s="3">
        <f>MAX(ghst!$E$7 - $C7/2, 0)*MAX(1 - $D7/200,0)</f>
        <v>357.875</v>
      </c>
      <c r="S7" s="3">
        <f>MAX(ghst!$E$7 * (1 + ghst!$C$10) - $C7/2, 0)*MAX(1 - $D7/200,0)</f>
        <v>431.375</v>
      </c>
      <c r="U7" s="3">
        <f>MAX(pgsd!$E$8 * (1 - pgsd!$C$11), 0)*MAX(1 - $D7/100,0)</f>
        <v>114</v>
      </c>
      <c r="V7" s="3">
        <f>MAX(pgsd!$E$8, 0)*MAX(1 - $D7/100,0)</f>
        <v>142.5</v>
      </c>
      <c r="W7" s="3">
        <f>MAX(pgsd!$E$8 * (1 + pgsd!$C$11), 0)*MAX(1 - $D7/100,0)</f>
        <v>171</v>
      </c>
      <c r="Y7" s="3">
        <f>MAX(crpr!$E$8 * (1 - crpr!$C$11) - $C7, 0)*MAX(1 - $D7/100,0)</f>
        <v>253.5</v>
      </c>
      <c r="Z7" s="3">
        <f>MAX(crpr!$E$8 - $C7, 0)*MAX(1 - $D7/100,0)</f>
        <v>343.5</v>
      </c>
      <c r="AA7" s="3">
        <f>MAX(crpr!$E$8 * (1 + crpr!$C$11) - $C7, 0)*MAX(1 - $D7/100,0)</f>
        <v>433.5</v>
      </c>
      <c r="AC7" s="3">
        <f>MAX(ccpr!$E$6 * (1 - ccpr!$C$9) - $C7, 0)*MAX(1 - $D7/100,0)</f>
        <v>433.5</v>
      </c>
      <c r="AD7" s="3">
        <f>MAX(ccpr!$E$6 - $C7, 0)*MAX(1 - $D7/100,0)</f>
        <v>733.5</v>
      </c>
      <c r="AE7" s="11">
        <f>MAX(ccpr!$E$6 * (1 + ccpr!$C$9) - $C7, 0)*MAX(1 - $D7/100,0)</f>
        <v>1033.5</v>
      </c>
    </row>
    <row r="10" spans="1:31" x14ac:dyDescent="0.3">
      <c r="B10" t="s">
        <v>4</v>
      </c>
      <c r="C10" s="2">
        <v>0.1</v>
      </c>
    </row>
    <row r="11" spans="1:31" x14ac:dyDescent="0.3">
      <c r="B11" t="s">
        <v>56</v>
      </c>
      <c r="C11">
        <v>2.5</v>
      </c>
    </row>
  </sheetData>
  <mergeCells count="6">
    <mergeCell ref="AC1:AE1"/>
    <mergeCell ref="I1:K1"/>
    <mergeCell ref="M1:O1"/>
    <mergeCell ref="Q1:S1"/>
    <mergeCell ref="U1:W1"/>
    <mergeCell ref="Y1:AA1"/>
  </mergeCells>
  <conditionalFormatting sqref="I3:W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:AE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03BA-AA25-4D60-B476-10E7CDA8BA75}">
  <dimension ref="A1:AE11"/>
  <sheetViews>
    <sheetView zoomScaleNormal="100" workbookViewId="0">
      <pane xSplit="1" topLeftCell="B1" activePane="topRight" state="frozen"/>
      <selection activeCell="D20" sqref="D20"/>
      <selection pane="topRight" activeCell="D3" sqref="D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13.109375" bestFit="1" customWidth="1"/>
    <col min="6" max="6" width="11.6640625" bestFit="1" customWidth="1"/>
    <col min="7" max="7" width="2.77734375" customWidth="1"/>
    <col min="8" max="8" width="15.777343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2" width="2.21875" customWidth="1"/>
    <col min="13" max="13" width="5.5546875" bestFit="1" customWidth="1"/>
    <col min="14" max="14" width="7.5546875" bestFit="1" customWidth="1"/>
    <col min="15" max="15" width="5.5546875" bestFit="1" customWidth="1"/>
    <col min="16" max="16" width="2.21875" customWidth="1"/>
    <col min="17" max="17" width="5.5546875" bestFit="1" customWidth="1"/>
    <col min="18" max="18" width="7.5546875" bestFit="1" customWidth="1"/>
    <col min="19" max="19" width="5.5546875" bestFit="1" customWidth="1"/>
    <col min="20" max="20" width="2.21875" customWidth="1"/>
    <col min="21" max="21" width="5.5546875" bestFit="1" customWidth="1"/>
    <col min="22" max="22" width="7.5546875" bestFit="1" customWidth="1"/>
    <col min="23" max="23" width="5.5546875" bestFit="1" customWidth="1"/>
    <col min="24" max="24" width="2.21875" customWidth="1"/>
    <col min="25" max="25" width="5.5546875" bestFit="1" customWidth="1"/>
    <col min="26" max="26" width="7.5546875" bestFit="1" customWidth="1"/>
    <col min="27" max="27" width="5.5546875" bestFit="1" customWidth="1"/>
    <col min="28" max="28" width="2.21875" customWidth="1"/>
    <col min="29" max="29" width="5.5546875" bestFit="1" customWidth="1"/>
    <col min="30" max="30" width="7.5546875" bestFit="1" customWidth="1"/>
    <col min="31" max="31" width="6.5546875" bestFit="1" customWidth="1"/>
  </cols>
  <sheetData>
    <row r="1" spans="1:3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90</v>
      </c>
      <c r="F1" s="4" t="s">
        <v>39</v>
      </c>
      <c r="H1" s="8" t="s">
        <v>79</v>
      </c>
      <c r="I1" s="12" t="s">
        <v>86</v>
      </c>
      <c r="J1" s="12"/>
      <c r="K1" s="12"/>
      <c r="M1" s="12" t="s">
        <v>85</v>
      </c>
      <c r="N1" s="12"/>
      <c r="O1" s="12"/>
      <c r="Q1" s="12" t="s">
        <v>81</v>
      </c>
      <c r="R1" s="12"/>
      <c r="S1" s="12"/>
      <c r="U1" s="12" t="s">
        <v>87</v>
      </c>
      <c r="V1" s="12"/>
      <c r="W1" s="12"/>
      <c r="Y1" s="12" t="s">
        <v>88</v>
      </c>
      <c r="Z1" s="12"/>
      <c r="AA1" s="12"/>
      <c r="AC1" s="14" t="s">
        <v>89</v>
      </c>
      <c r="AD1" s="14"/>
      <c r="AE1" s="14"/>
    </row>
    <row r="2" spans="1:31" s="7" customFormat="1" x14ac:dyDescent="0.3">
      <c r="A2" s="4"/>
      <c r="H2" s="5" t="s">
        <v>80</v>
      </c>
      <c r="I2" s="7" t="s">
        <v>82</v>
      </c>
      <c r="J2" s="7" t="s">
        <v>83</v>
      </c>
      <c r="K2" s="7" t="s">
        <v>84</v>
      </c>
      <c r="M2" s="7" t="s">
        <v>82</v>
      </c>
      <c r="N2" s="7" t="s">
        <v>83</v>
      </c>
      <c r="O2" s="7" t="s">
        <v>84</v>
      </c>
      <c r="Q2" s="7" t="s">
        <v>82</v>
      </c>
      <c r="R2" s="7" t="s">
        <v>83</v>
      </c>
      <c r="S2" s="7" t="s">
        <v>84</v>
      </c>
      <c r="U2" s="7" t="s">
        <v>82</v>
      </c>
      <c r="V2" s="7" t="s">
        <v>83</v>
      </c>
      <c r="W2" s="7" t="s">
        <v>84</v>
      </c>
      <c r="Y2" s="7" t="s">
        <v>82</v>
      </c>
      <c r="Z2" s="7" t="s">
        <v>83</v>
      </c>
      <c r="AA2" s="7" t="s">
        <v>84</v>
      </c>
      <c r="AC2" s="7" t="s">
        <v>82</v>
      </c>
      <c r="AD2" s="7" t="s">
        <v>83</v>
      </c>
      <c r="AE2" s="7" t="s">
        <v>84</v>
      </c>
    </row>
    <row r="3" spans="1:31" x14ac:dyDescent="0.3">
      <c r="A3" s="1">
        <v>1</v>
      </c>
      <c r="B3">
        <v>160</v>
      </c>
      <c r="C3">
        <v>0</v>
      </c>
      <c r="D3">
        <v>20</v>
      </c>
      <c r="E3">
        <v>50</v>
      </c>
      <c r="F3" s="3">
        <f>($B3 + 3 * $C3) / 10 / (1 - $D3 * 0.006) *POWER($E3, 0.5) * $C$11 / 13</f>
        <v>296.68815993841156</v>
      </c>
      <c r="H3" s="3"/>
      <c r="I3" s="3">
        <f>MAX(stry!$E$9 * (1 - stry!$C$12) - $C3, 0)*MAX(1 - $D3/100,0)</f>
        <v>144</v>
      </c>
      <c r="J3" s="3">
        <f>MAX(stry!$E$9 - $C3, 0)*MAX(1 - $D3/100,0)</f>
        <v>160</v>
      </c>
      <c r="K3" s="3">
        <f>MAX(stry!$E$9 * (1 + stry!$C$12) - $C3, 0)*MAX(1 - $D3/100,0)</f>
        <v>176.00000000000003</v>
      </c>
      <c r="M3" s="3">
        <f>MAX(pgsd!$E$8 * (1 - pgsd!$C$11) - $C3, 0)</f>
        <v>152</v>
      </c>
      <c r="N3" s="3">
        <f>MAX(pgsd!$E$8 - $C3, 0)</f>
        <v>190</v>
      </c>
      <c r="O3" s="3">
        <f>MAX(pgsd!$E$8 * (1 + pgsd!$C$11) - $C3, 0)</f>
        <v>228</v>
      </c>
      <c r="Q3" s="3">
        <f>MAX(ghst!$E$7 * (1 - ghst!$C$10) - $C3/2, 0)*MAX(1 - $D3/200,0)</f>
        <v>302.40000000000003</v>
      </c>
      <c r="R3" s="3">
        <f>MAX(ghst!$E$7 - $C3/2, 0)*MAX(1 - $D3/200,0)</f>
        <v>378</v>
      </c>
      <c r="S3" s="3">
        <f>MAX(ghst!$E$7 * (1 + ghst!$C$10) - $C3/2, 0)*MAX(1 - $D3/200,0)</f>
        <v>453.6</v>
      </c>
      <c r="U3" s="3">
        <f>MAX(pgsd!$E$8 * (1 - pgsd!$C$11), 0)*MAX(1 - $D3/100,0)</f>
        <v>121.60000000000001</v>
      </c>
      <c r="V3" s="3">
        <f>MAX(pgsd!$E$8, 0)*MAX(1 - $D3/100,0)</f>
        <v>152</v>
      </c>
      <c r="W3" s="3">
        <f>MAX(pgsd!$E$8 * (1 + pgsd!$C$11), 0)*MAX(1 - $D3/100,0)</f>
        <v>182.4</v>
      </c>
      <c r="Y3" s="3">
        <f>MAX(crpr!$E$8 * (1 - crpr!$C$11) - $C3, 0)*MAX(1 - $D3/100,0)</f>
        <v>288</v>
      </c>
      <c r="Z3" s="3">
        <f>MAX(crpr!$E$8 - $C3, 0)*MAX(1 - $D3/100,0)</f>
        <v>384</v>
      </c>
      <c r="AA3" s="3">
        <f>MAX(crpr!$E$8 * (1 + crpr!$C$11) - $C3, 0)*MAX(1 - $D3/100,0)</f>
        <v>480</v>
      </c>
      <c r="AC3" s="3">
        <f>MAX(ccpr!$E$6 * (1 - ccpr!$C$9) - $C3, 0)*MAX(1 - $D3/100,0)</f>
        <v>480</v>
      </c>
      <c r="AD3" s="3">
        <f>MAX(ccpr!$E$6 - $C3, 0)*MAX(1 - $D3/100,0)</f>
        <v>800</v>
      </c>
      <c r="AE3" s="11">
        <f>MAX(ccpr!$E$6 * (1 + ccpr!$C$9) - $C3, 0)*MAX(1 - $D3/100,0)</f>
        <v>1120</v>
      </c>
    </row>
    <row r="4" spans="1:31" x14ac:dyDescent="0.3">
      <c r="A4" s="1">
        <v>2</v>
      </c>
      <c r="B4">
        <v>200</v>
      </c>
      <c r="C4">
        <v>0</v>
      </c>
      <c r="D4">
        <v>22</v>
      </c>
      <c r="E4">
        <v>70</v>
      </c>
      <c r="F4" s="3">
        <f t="shared" ref="F4:F7" si="0">($B4 + 3 * $C4) / 10 / (1 - $D4 * 0.006) *POWER($E4, 0.5) * $C$11 / 13</f>
        <v>444.8741722088314</v>
      </c>
      <c r="H4" s="3"/>
      <c r="I4" s="3">
        <f>MAX(stry!$E$9 * (1 - stry!$C$12) - $C4, 0)*MAX(1 - $D4/100,0)</f>
        <v>140.4</v>
      </c>
      <c r="J4" s="3">
        <f>MAX(stry!$E$9 - $C4, 0)*MAX(1 - $D4/100,0)</f>
        <v>156</v>
      </c>
      <c r="K4" s="3">
        <f>MAX(stry!$E$9 * (1 + stry!$C$12) - $C4, 0)*MAX(1 - $D4/100,0)</f>
        <v>171.60000000000002</v>
      </c>
      <c r="M4" s="3">
        <f>MAX(pgsd!$E$8 * (1 - pgsd!$C$11) - $C4, 0)</f>
        <v>152</v>
      </c>
      <c r="N4" s="3">
        <f>MAX(pgsd!$E$8 - $C4, 0)</f>
        <v>190</v>
      </c>
      <c r="O4" s="3">
        <f>MAX(pgsd!$E$8 * (1 + pgsd!$C$11) - $C4, 0)</f>
        <v>228</v>
      </c>
      <c r="Q4" s="3">
        <f>MAX(ghst!$E$7 * (1 - ghst!$C$10) - $C4/2, 0)*MAX(1 - $D4/200,0)</f>
        <v>299.04000000000002</v>
      </c>
      <c r="R4" s="3">
        <f>MAX(ghst!$E$7 - $C4/2, 0)*MAX(1 - $D4/200,0)</f>
        <v>373.8</v>
      </c>
      <c r="S4" s="3">
        <f>MAX(ghst!$E$7 * (1 + ghst!$C$10) - $C4/2, 0)*MAX(1 - $D4/200,0)</f>
        <v>448.56</v>
      </c>
      <c r="U4" s="3">
        <f>MAX(pgsd!$E$8 * (1 - pgsd!$C$11), 0)*MAX(1 - $D4/100,0)</f>
        <v>118.56</v>
      </c>
      <c r="V4" s="3">
        <f>MAX(pgsd!$E$8, 0)*MAX(1 - $D4/100,0)</f>
        <v>148.20000000000002</v>
      </c>
      <c r="W4" s="3">
        <f>MAX(pgsd!$E$8 * (1 + pgsd!$C$11), 0)*MAX(1 - $D4/100,0)</f>
        <v>177.84</v>
      </c>
      <c r="Y4" s="3">
        <f>MAX(crpr!$E$8 * (1 - crpr!$C$11) - $C4, 0)*MAX(1 - $D4/100,0)</f>
        <v>280.8</v>
      </c>
      <c r="Z4" s="3">
        <f>MAX(crpr!$E$8 - $C4, 0)*MAX(1 - $D4/100,0)</f>
        <v>374.40000000000003</v>
      </c>
      <c r="AA4" s="3">
        <f>MAX(crpr!$E$8 * (1 + crpr!$C$11) - $C4, 0)*MAX(1 - $D4/100,0)</f>
        <v>468</v>
      </c>
      <c r="AC4" s="3">
        <f>MAX(ccpr!$E$6 * (1 - ccpr!$C$9) - $C4, 0)*MAX(1 - $D4/100,0)</f>
        <v>468</v>
      </c>
      <c r="AD4" s="3">
        <f>MAX(ccpr!$E$6 - $C4, 0)*MAX(1 - $D4/100,0)</f>
        <v>780</v>
      </c>
      <c r="AE4" s="11">
        <f>MAX(ccpr!$E$6 * (1 + ccpr!$C$9) - $C4, 0)*MAX(1 - $D4/100,0)</f>
        <v>1092</v>
      </c>
    </row>
    <row r="5" spans="1:31" x14ac:dyDescent="0.3">
      <c r="A5" s="1">
        <v>3</v>
      </c>
      <c r="B5">
        <v>240</v>
      </c>
      <c r="C5">
        <v>1</v>
      </c>
      <c r="D5">
        <v>24</v>
      </c>
      <c r="E5">
        <v>100</v>
      </c>
      <c r="F5" s="3">
        <f t="shared" si="0"/>
        <v>655.10424155283965</v>
      </c>
      <c r="H5" s="3"/>
      <c r="I5" s="3">
        <f>MAX(stry!$E$9 * (1 - stry!$C$12) - $C5, 0)*MAX(1 - $D5/100,0)</f>
        <v>136.04</v>
      </c>
      <c r="J5" s="3">
        <f>MAX(stry!$E$9 - $C5, 0)*MAX(1 - $D5/100,0)</f>
        <v>151.24</v>
      </c>
      <c r="K5" s="3">
        <f>MAX(stry!$E$9 * (1 + stry!$C$12) - $C5, 0)*MAX(1 - $D5/100,0)</f>
        <v>166.44000000000003</v>
      </c>
      <c r="M5" s="3">
        <f>MAX(pgsd!$E$8 * (1 - pgsd!$C$11) - $C5, 0)</f>
        <v>151</v>
      </c>
      <c r="N5" s="3">
        <f>MAX(pgsd!$E$8 - $C5, 0)</f>
        <v>189</v>
      </c>
      <c r="O5" s="3">
        <f>MAX(pgsd!$E$8 * (1 + pgsd!$C$11) - $C5, 0)</f>
        <v>227</v>
      </c>
      <c r="Q5" s="3">
        <f>MAX(ghst!$E$7 * (1 - ghst!$C$10) - $C5/2, 0)*MAX(1 - $D5/200,0)</f>
        <v>295.24</v>
      </c>
      <c r="R5" s="3">
        <f>MAX(ghst!$E$7 - $C5/2, 0)*MAX(1 - $D5/200,0)</f>
        <v>369.16</v>
      </c>
      <c r="S5" s="3">
        <f>MAX(ghst!$E$7 * (1 + ghst!$C$10) - $C5/2, 0)*MAX(1 - $D5/200,0)</f>
        <v>443.08</v>
      </c>
      <c r="U5" s="3">
        <f>MAX(pgsd!$E$8 * (1 - pgsd!$C$11), 0)*MAX(1 - $D5/100,0)</f>
        <v>115.52</v>
      </c>
      <c r="V5" s="3">
        <f>MAX(pgsd!$E$8, 0)*MAX(1 - $D5/100,0)</f>
        <v>144.4</v>
      </c>
      <c r="W5" s="3">
        <f>MAX(pgsd!$E$8 * (1 + pgsd!$C$11), 0)*MAX(1 - $D5/100,0)</f>
        <v>173.28</v>
      </c>
      <c r="Y5" s="3">
        <f>MAX(crpr!$E$8 * (1 - crpr!$C$11) - $C5, 0)*MAX(1 - $D5/100,0)</f>
        <v>272.83999999999997</v>
      </c>
      <c r="Z5" s="3">
        <f>MAX(crpr!$E$8 - $C5, 0)*MAX(1 - $D5/100,0)</f>
        <v>364.04</v>
      </c>
      <c r="AA5" s="3">
        <f>MAX(crpr!$E$8 * (1 + crpr!$C$11) - $C5, 0)*MAX(1 - $D5/100,0)</f>
        <v>455.24</v>
      </c>
      <c r="AC5" s="3">
        <f>MAX(ccpr!$E$6 * (1 - ccpr!$C$9) - $C5, 0)*MAX(1 - $D5/100,0)</f>
        <v>455.24</v>
      </c>
      <c r="AD5" s="3">
        <f>MAX(ccpr!$E$6 - $C5, 0)*MAX(1 - $D5/100,0)</f>
        <v>759.24</v>
      </c>
      <c r="AE5" s="11">
        <f>MAX(ccpr!$E$6 * (1 + ccpr!$C$9) - $C5, 0)*MAX(1 - $D5/100,0)</f>
        <v>1063.24</v>
      </c>
    </row>
    <row r="6" spans="1:31" x14ac:dyDescent="0.3">
      <c r="A6" s="1">
        <v>4</v>
      </c>
      <c r="B6">
        <v>290</v>
      </c>
      <c r="C6">
        <v>1</v>
      </c>
      <c r="D6">
        <v>27</v>
      </c>
      <c r="E6">
        <v>150</v>
      </c>
      <c r="F6" s="3">
        <f t="shared" si="0"/>
        <v>988.20519731338982</v>
      </c>
      <c r="H6" s="3"/>
      <c r="I6" s="3">
        <f>MAX(stry!$E$9 * (1 - stry!$C$12) - $C6, 0)*MAX(1 - $D6/100,0)</f>
        <v>130.66999999999999</v>
      </c>
      <c r="J6" s="3">
        <f>MAX(stry!$E$9 - $C6, 0)*MAX(1 - $D6/100,0)</f>
        <v>145.27000000000001</v>
      </c>
      <c r="K6" s="3">
        <f>MAX(stry!$E$9 * (1 + stry!$C$12) - $C6, 0)*MAX(1 - $D6/100,0)</f>
        <v>159.87</v>
      </c>
      <c r="M6" s="3">
        <f>MAX(pgsd!$E$8 * (1 - pgsd!$C$11) - $C6, 0)</f>
        <v>151</v>
      </c>
      <c r="N6" s="3">
        <f>MAX(pgsd!$E$8 - $C6, 0)</f>
        <v>189</v>
      </c>
      <c r="O6" s="3">
        <f>MAX(pgsd!$E$8 * (1 + pgsd!$C$11) - $C6, 0)</f>
        <v>227</v>
      </c>
      <c r="Q6" s="3">
        <f>MAX(ghst!$E$7 * (1 - ghst!$C$10) - $C6/2, 0)*MAX(1 - $D6/200,0)</f>
        <v>290.20749999999998</v>
      </c>
      <c r="R6" s="3">
        <f>MAX(ghst!$E$7 - $C6/2, 0)*MAX(1 - $D6/200,0)</f>
        <v>362.86750000000001</v>
      </c>
      <c r="S6" s="3">
        <f>MAX(ghst!$E$7 * (1 + ghst!$C$10) - $C6/2, 0)*MAX(1 - $D6/200,0)</f>
        <v>435.52749999999997</v>
      </c>
      <c r="U6" s="3">
        <f>MAX(pgsd!$E$8 * (1 - pgsd!$C$11), 0)*MAX(1 - $D6/100,0)</f>
        <v>110.96</v>
      </c>
      <c r="V6" s="3">
        <f>MAX(pgsd!$E$8, 0)*MAX(1 - $D6/100,0)</f>
        <v>138.69999999999999</v>
      </c>
      <c r="W6" s="3">
        <f>MAX(pgsd!$E$8 * (1 + pgsd!$C$11), 0)*MAX(1 - $D6/100,0)</f>
        <v>166.44</v>
      </c>
      <c r="Y6" s="3">
        <f>MAX(crpr!$E$8 * (1 - crpr!$C$11) - $C6, 0)*MAX(1 - $D6/100,0)</f>
        <v>262.07</v>
      </c>
      <c r="Z6" s="3">
        <f>MAX(crpr!$E$8 - $C6, 0)*MAX(1 - $D6/100,0)</f>
        <v>349.67</v>
      </c>
      <c r="AA6" s="3">
        <f>MAX(crpr!$E$8 * (1 + crpr!$C$11) - $C6, 0)*MAX(1 - $D6/100,0)</f>
        <v>437.27</v>
      </c>
      <c r="AC6" s="3">
        <f>MAX(ccpr!$E$6 * (1 - ccpr!$C$9) - $C6, 0)*MAX(1 - $D6/100,0)</f>
        <v>437.27</v>
      </c>
      <c r="AD6" s="3">
        <f>MAX(ccpr!$E$6 - $C6, 0)*MAX(1 - $D6/100,0)</f>
        <v>729.27</v>
      </c>
      <c r="AE6" s="11">
        <f>MAX(ccpr!$E$6 * (1 + ccpr!$C$9) - $C6, 0)*MAX(1 - $D6/100,0)</f>
        <v>1021.27</v>
      </c>
    </row>
    <row r="7" spans="1:31" x14ac:dyDescent="0.3">
      <c r="A7" s="1">
        <v>5</v>
      </c>
      <c r="B7">
        <v>350</v>
      </c>
      <c r="C7">
        <v>2</v>
      </c>
      <c r="D7">
        <v>30</v>
      </c>
      <c r="E7">
        <v>200</v>
      </c>
      <c r="F7" s="3">
        <f t="shared" si="0"/>
        <v>1416.8668711205116</v>
      </c>
      <c r="H7" s="3"/>
      <c r="I7" s="3">
        <f>MAX(stry!$E$9 * (1 - stry!$C$12) - $C7, 0)*MAX(1 - $D7/100,0)</f>
        <v>124.6</v>
      </c>
      <c r="J7" s="3">
        <f>MAX(stry!$E$9 - $C7, 0)*MAX(1 - $D7/100,0)</f>
        <v>138.6</v>
      </c>
      <c r="K7" s="3">
        <f>MAX(stry!$E$9 * (1 + stry!$C$12) - $C7, 0)*MAX(1 - $D7/100,0)</f>
        <v>152.60000000000002</v>
      </c>
      <c r="M7" s="3">
        <f>MAX(pgsd!$E$8 * (1 - pgsd!$C$11) - $C7, 0)</f>
        <v>150</v>
      </c>
      <c r="N7" s="3">
        <f>MAX(pgsd!$E$8 - $C7, 0)</f>
        <v>188</v>
      </c>
      <c r="O7" s="3">
        <f>MAX(pgsd!$E$8 * (1 + pgsd!$C$11) - $C7, 0)</f>
        <v>226</v>
      </c>
      <c r="Q7" s="3">
        <f>MAX(ghst!$E$7 * (1 - ghst!$C$10) - $C7/2, 0)*MAX(1 - $D7/200,0)</f>
        <v>284.75</v>
      </c>
      <c r="R7" s="3">
        <f>MAX(ghst!$E$7 - $C7/2, 0)*MAX(1 - $D7/200,0)</f>
        <v>356.15</v>
      </c>
      <c r="S7" s="3">
        <f>MAX(ghst!$E$7 * (1 + ghst!$C$10) - $C7/2, 0)*MAX(1 - $D7/200,0)</f>
        <v>427.55</v>
      </c>
      <c r="U7" s="3">
        <f>MAX(pgsd!$E$8 * (1 - pgsd!$C$11), 0)*MAX(1 - $D7/100,0)</f>
        <v>106.39999999999999</v>
      </c>
      <c r="V7" s="3">
        <f>MAX(pgsd!$E$8, 0)*MAX(1 - $D7/100,0)</f>
        <v>133</v>
      </c>
      <c r="W7" s="3">
        <f>MAX(pgsd!$E$8 * (1 + pgsd!$C$11), 0)*MAX(1 - $D7/100,0)</f>
        <v>159.6</v>
      </c>
      <c r="Y7" s="3">
        <f>MAX(crpr!$E$8 * (1 - crpr!$C$11) - $C7, 0)*MAX(1 - $D7/100,0)</f>
        <v>250.6</v>
      </c>
      <c r="Z7" s="3">
        <f>MAX(crpr!$E$8 - $C7, 0)*MAX(1 - $D7/100,0)</f>
        <v>334.59999999999997</v>
      </c>
      <c r="AA7" s="3">
        <f>MAX(crpr!$E$8 * (1 + crpr!$C$11) - $C7, 0)*MAX(1 - $D7/100,0)</f>
        <v>418.59999999999997</v>
      </c>
      <c r="AC7" s="3">
        <f>MAX(ccpr!$E$6 * (1 - ccpr!$C$9) - $C7, 0)*MAX(1 - $D7/100,0)</f>
        <v>418.59999999999997</v>
      </c>
      <c r="AD7" s="3">
        <f>MAX(ccpr!$E$6 - $C7, 0)*MAX(1 - $D7/100,0)</f>
        <v>698.59999999999991</v>
      </c>
      <c r="AE7" s="11">
        <f>MAX(ccpr!$E$6 * (1 + ccpr!$C$9) - $C7, 0)*MAX(1 - $D7/100,0)</f>
        <v>978.59999999999991</v>
      </c>
    </row>
    <row r="10" spans="1:31" x14ac:dyDescent="0.3">
      <c r="B10" t="s">
        <v>4</v>
      </c>
      <c r="C10" s="2">
        <v>0.1</v>
      </c>
    </row>
    <row r="11" spans="1:31" x14ac:dyDescent="0.3">
      <c r="B11" t="s">
        <v>56</v>
      </c>
      <c r="C11">
        <v>30</v>
      </c>
    </row>
  </sheetData>
  <mergeCells count="6">
    <mergeCell ref="AC1:AE1"/>
    <mergeCell ref="I1:K1"/>
    <mergeCell ref="M1:O1"/>
    <mergeCell ref="Q1:S1"/>
    <mergeCell ref="U1:W1"/>
    <mergeCell ref="Y1:AA1"/>
  </mergeCells>
  <conditionalFormatting sqref="I3:W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:AE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B26A-996C-452B-BE99-90A4F3211C11}">
  <dimension ref="A1:AE10"/>
  <sheetViews>
    <sheetView tabSelected="1" zoomScaleNormal="100" workbookViewId="0">
      <pane xSplit="1" topLeftCell="B1" activePane="topRight" state="frozen"/>
      <selection activeCell="D20" sqref="D20"/>
      <selection pane="topRight" activeCell="R11" sqref="R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2.77734375" customWidth="1"/>
    <col min="8" max="8" width="15.77734375" bestFit="1" customWidth="1"/>
    <col min="9" max="9" width="5.5546875" bestFit="1" customWidth="1"/>
    <col min="10" max="10" width="7.5546875" bestFit="1" customWidth="1"/>
    <col min="11" max="11" width="5.5546875" bestFit="1" customWidth="1"/>
    <col min="12" max="12" width="2.21875" customWidth="1"/>
    <col min="13" max="13" width="5.5546875" bestFit="1" customWidth="1"/>
    <col min="14" max="14" width="7.5546875" bestFit="1" customWidth="1"/>
    <col min="15" max="15" width="5.5546875" bestFit="1" customWidth="1"/>
    <col min="16" max="16" width="2.21875" customWidth="1"/>
    <col min="17" max="17" width="5.5546875" bestFit="1" customWidth="1"/>
    <col min="18" max="18" width="7.5546875" bestFit="1" customWidth="1"/>
    <col min="19" max="19" width="5.5546875" bestFit="1" customWidth="1"/>
    <col min="20" max="20" width="2.21875" customWidth="1"/>
    <col min="21" max="21" width="5.5546875" bestFit="1" customWidth="1"/>
    <col min="22" max="22" width="7.5546875" bestFit="1" customWidth="1"/>
    <col min="23" max="23" width="5.5546875" bestFit="1" customWidth="1"/>
    <col min="24" max="24" width="2.21875" customWidth="1"/>
    <col min="25" max="25" width="5.5546875" bestFit="1" customWidth="1"/>
    <col min="26" max="26" width="7.5546875" bestFit="1" customWidth="1"/>
    <col min="27" max="27" width="5.5546875" bestFit="1" customWidth="1"/>
    <col min="28" max="28" width="2.21875" customWidth="1"/>
    <col min="29" max="29" width="5.5546875" bestFit="1" customWidth="1"/>
    <col min="30" max="30" width="7.5546875" bestFit="1" customWidth="1"/>
    <col min="31" max="31" width="6.5546875" bestFit="1" customWidth="1"/>
  </cols>
  <sheetData>
    <row r="1" spans="1:3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39</v>
      </c>
      <c r="H1" s="8" t="s">
        <v>79</v>
      </c>
      <c r="I1" s="12" t="s">
        <v>86</v>
      </c>
      <c r="J1" s="12"/>
      <c r="K1" s="12"/>
      <c r="M1" s="12" t="s">
        <v>85</v>
      </c>
      <c r="N1" s="12"/>
      <c r="O1" s="12"/>
      <c r="Q1" s="12" t="s">
        <v>81</v>
      </c>
      <c r="R1" s="12"/>
      <c r="S1" s="12"/>
      <c r="U1" s="12" t="s">
        <v>87</v>
      </c>
      <c r="V1" s="12"/>
      <c r="W1" s="12"/>
      <c r="Y1" s="12" t="s">
        <v>88</v>
      </c>
      <c r="Z1" s="12"/>
      <c r="AA1" s="12"/>
      <c r="AC1" s="14" t="s">
        <v>89</v>
      </c>
      <c r="AD1" s="14"/>
      <c r="AE1" s="14"/>
    </row>
    <row r="2" spans="1:31" s="7" customFormat="1" x14ac:dyDescent="0.3">
      <c r="A2" s="4"/>
      <c r="H2" s="5" t="s">
        <v>80</v>
      </c>
      <c r="I2" s="7" t="s">
        <v>82</v>
      </c>
      <c r="J2" s="7" t="s">
        <v>83</v>
      </c>
      <c r="K2" s="7" t="s">
        <v>84</v>
      </c>
      <c r="M2" s="7" t="s">
        <v>82</v>
      </c>
      <c r="N2" s="7" t="s">
        <v>83</v>
      </c>
      <c r="O2" s="7" t="s">
        <v>84</v>
      </c>
      <c r="Q2" s="7" t="s">
        <v>82</v>
      </c>
      <c r="R2" s="7" t="s">
        <v>83</v>
      </c>
      <c r="S2" s="7" t="s">
        <v>84</v>
      </c>
      <c r="U2" s="7" t="s">
        <v>82</v>
      </c>
      <c r="V2" s="7" t="s">
        <v>83</v>
      </c>
      <c r="W2" s="7" t="s">
        <v>84</v>
      </c>
      <c r="Y2" s="7" t="s">
        <v>82</v>
      </c>
      <c r="Z2" s="7" t="s">
        <v>83</v>
      </c>
      <c r="AA2" s="7" t="s">
        <v>84</v>
      </c>
      <c r="AC2" s="7" t="s">
        <v>82</v>
      </c>
      <c r="AD2" s="7" t="s">
        <v>83</v>
      </c>
      <c r="AE2" s="7" t="s">
        <v>84</v>
      </c>
    </row>
    <row r="3" spans="1:31" x14ac:dyDescent="0.3">
      <c r="A3" s="1">
        <v>1</v>
      </c>
      <c r="B3">
        <v>450</v>
      </c>
      <c r="C3">
        <v>15</v>
      </c>
      <c r="D3">
        <v>20</v>
      </c>
      <c r="E3">
        <v>75</v>
      </c>
      <c r="F3" s="3">
        <f>($B3 + 3 * $C3) / 10 / (1 - $D3 * 0.006) *POWER($E3, 1.15) * $C$10 / 13</f>
        <v>651.16181714192032</v>
      </c>
      <c r="H3" s="3"/>
      <c r="I3" s="3">
        <f>MAX(stry!$E$9 * (1 - stry!$C$12) - $C3, 0)*MAX(1 - $D3/100,0)</f>
        <v>132</v>
      </c>
      <c r="J3" s="3">
        <f>MAX(stry!$E$9 - $C3, 0)*MAX(1 - $D3/100,0)</f>
        <v>148</v>
      </c>
      <c r="K3" s="3">
        <f>MAX(stry!$E$9 * (1 + stry!$C$12) - $C3, 0)*MAX(1 - $D3/100,0)</f>
        <v>164.00000000000003</v>
      </c>
      <c r="M3" s="3">
        <f>MAX(pgsd!$E$8 * (1 - pgsd!$C$11) - $C3, 0)</f>
        <v>137</v>
      </c>
      <c r="N3" s="3">
        <f>MAX(pgsd!$E$8 - $C3, 0)</f>
        <v>175</v>
      </c>
      <c r="O3" s="3">
        <f>MAX(pgsd!$E$8 * (1 + pgsd!$C$11) - $C3, 0)</f>
        <v>213</v>
      </c>
      <c r="Q3" s="3">
        <f>MAX(ghst!$E$7 * (1 - ghst!$C$10) - $C3/2, 0)*MAX(1 - $D3/200,0)</f>
        <v>295.65000000000003</v>
      </c>
      <c r="R3" s="3">
        <f>MAX(ghst!$E$7 - $C3/2, 0)*MAX(1 - $D3/200,0)</f>
        <v>371.25</v>
      </c>
      <c r="S3" s="3">
        <f>MAX(ghst!$E$7 * (1 + ghst!$C$10) - $C3/2, 0)*MAX(1 - $D3/200,0)</f>
        <v>446.85</v>
      </c>
      <c r="U3" s="3">
        <f>MAX(pgsd!$E$8 * (1 - pgsd!$C$11), 0)*MAX(1 - $D3/100,0)</f>
        <v>121.60000000000001</v>
      </c>
      <c r="V3" s="3">
        <f>MAX(pgsd!$E$8, 0)*MAX(1 - $D3/100,0)</f>
        <v>152</v>
      </c>
      <c r="W3" s="3">
        <f>MAX(pgsd!$E$8 * (1 + pgsd!$C$11), 0)*MAX(1 - $D3/100,0)</f>
        <v>182.4</v>
      </c>
      <c r="Y3" s="3">
        <f>MAX(crpr!$E$8 * (1 - crpr!$C$11) - $C3, 0)*MAX(1 - $D3/100,0)</f>
        <v>276</v>
      </c>
      <c r="Z3" s="3">
        <f>MAX(crpr!$E$8 - $C3, 0)*MAX(1 - $D3/100,0)</f>
        <v>372</v>
      </c>
      <c r="AA3" s="3">
        <f>MAX(crpr!$E$8 * (1 + crpr!$C$11) - $C3, 0)*MAX(1 - $D3/100,0)</f>
        <v>468</v>
      </c>
      <c r="AC3" s="3">
        <f>MAX(ccpr!$E$6 * (1 - ccpr!$C$9) - $C3, 0)*MAX(1 - $D3/100,0)</f>
        <v>468</v>
      </c>
      <c r="AD3" s="3">
        <f>MAX(ccpr!$E$6 - $C3, 0)*MAX(1 - $D3/100,0)</f>
        <v>788</v>
      </c>
      <c r="AE3" s="11">
        <f>MAX(ccpr!$E$6 * (1 + ccpr!$C$9) - $C3, 0)*MAX(1 - $D3/100,0)</f>
        <v>1108</v>
      </c>
    </row>
    <row r="4" spans="1:31" x14ac:dyDescent="0.3">
      <c r="A4" s="1">
        <v>2</v>
      </c>
      <c r="B4">
        <v>550</v>
      </c>
      <c r="C4">
        <v>25</v>
      </c>
      <c r="D4">
        <v>22</v>
      </c>
      <c r="E4">
        <v>90</v>
      </c>
      <c r="F4" s="3">
        <f t="shared" ref="F4:F6" si="0">($B4 + 3 * $C4) / 10 / (1 - $D4 * 0.006) *POWER($E4, 1.15) * $C$10 / 13</f>
        <v>1027.9810876845293</v>
      </c>
      <c r="H4" s="3"/>
      <c r="I4" s="3">
        <f>MAX(stry!$E$9 * (1 - stry!$C$12) - $C4, 0)*MAX(1 - $D4/100,0)</f>
        <v>120.9</v>
      </c>
      <c r="J4" s="3">
        <f>MAX(stry!$E$9 - $C4, 0)*MAX(1 - $D4/100,0)</f>
        <v>136.5</v>
      </c>
      <c r="K4" s="3">
        <f>MAX(stry!$E$9 * (1 + stry!$C$12) - $C4, 0)*MAX(1 - $D4/100,0)</f>
        <v>152.10000000000002</v>
      </c>
      <c r="M4" s="3">
        <f>MAX(pgsd!$E$8 * (1 - pgsd!$C$11) - $C4, 0)</f>
        <v>127</v>
      </c>
      <c r="N4" s="3">
        <f>MAX(pgsd!$E$8 - $C4, 0)</f>
        <v>165</v>
      </c>
      <c r="O4" s="3">
        <f>MAX(pgsd!$E$8 * (1 + pgsd!$C$11) - $C4, 0)</f>
        <v>203</v>
      </c>
      <c r="Q4" s="3">
        <f>MAX(ghst!$E$7 * (1 - ghst!$C$10) - $C4/2, 0)*MAX(1 - $D4/200,0)</f>
        <v>287.91500000000002</v>
      </c>
      <c r="R4" s="3">
        <f>MAX(ghst!$E$7 - $C4/2, 0)*MAX(1 - $D4/200,0)</f>
        <v>362.67500000000001</v>
      </c>
      <c r="S4" s="3">
        <f>MAX(ghst!$E$7 * (1 + ghst!$C$10) - $C4/2, 0)*MAX(1 - $D4/200,0)</f>
        <v>437.435</v>
      </c>
      <c r="U4" s="3">
        <f>MAX(pgsd!$E$8 * (1 - pgsd!$C$11), 0)*MAX(1 - $D4/100,0)</f>
        <v>118.56</v>
      </c>
      <c r="V4" s="3">
        <f>MAX(pgsd!$E$8, 0)*MAX(1 - $D4/100,0)</f>
        <v>148.20000000000002</v>
      </c>
      <c r="W4" s="3">
        <f>MAX(pgsd!$E$8 * (1 + pgsd!$C$11), 0)*MAX(1 - $D4/100,0)</f>
        <v>177.84</v>
      </c>
      <c r="Y4" s="3">
        <f>MAX(crpr!$E$8 * (1 - crpr!$C$11) - $C4, 0)*MAX(1 - $D4/100,0)</f>
        <v>261.3</v>
      </c>
      <c r="Z4" s="3">
        <f>MAX(crpr!$E$8 - $C4, 0)*MAX(1 - $D4/100,0)</f>
        <v>354.90000000000003</v>
      </c>
      <c r="AA4" s="3">
        <f>MAX(crpr!$E$8 * (1 + crpr!$C$11) - $C4, 0)*MAX(1 - $D4/100,0)</f>
        <v>448.5</v>
      </c>
      <c r="AC4" s="3">
        <f>MAX(ccpr!$E$6 * (1 - ccpr!$C$9) - $C4, 0)*MAX(1 - $D4/100,0)</f>
        <v>448.5</v>
      </c>
      <c r="AD4" s="3">
        <f>MAX(ccpr!$E$6 - $C4, 0)*MAX(1 - $D4/100,0)</f>
        <v>760.5</v>
      </c>
      <c r="AE4" s="11">
        <f>MAX(ccpr!$E$6 * (1 + ccpr!$C$9) - $C4, 0)*MAX(1 - $D4/100,0)</f>
        <v>1072.5</v>
      </c>
    </row>
    <row r="5" spans="1:31" x14ac:dyDescent="0.3">
      <c r="A5" s="1">
        <v>3</v>
      </c>
      <c r="B5">
        <v>675</v>
      </c>
      <c r="C5">
        <v>35</v>
      </c>
      <c r="D5">
        <v>24</v>
      </c>
      <c r="E5">
        <v>115</v>
      </c>
      <c r="F5" s="3">
        <f t="shared" si="0"/>
        <v>1724.5242319453062</v>
      </c>
      <c r="H5" s="3"/>
      <c r="I5" s="3">
        <f>MAX(stry!$E$9 * (1 - stry!$C$12) - $C5, 0)*MAX(1 - $D5/100,0)</f>
        <v>110.2</v>
      </c>
      <c r="J5" s="3">
        <f>MAX(stry!$E$9 - $C5, 0)*MAX(1 - $D5/100,0)</f>
        <v>125.4</v>
      </c>
      <c r="K5" s="3">
        <f>MAX(stry!$E$9 * (1 + stry!$C$12) - $C5, 0)*MAX(1 - $D5/100,0)</f>
        <v>140.60000000000002</v>
      </c>
      <c r="M5" s="3">
        <f>MAX(pgsd!$E$8 * (1 - pgsd!$C$11) - $C5, 0)</f>
        <v>117</v>
      </c>
      <c r="N5" s="3">
        <f>MAX(pgsd!$E$8 - $C5, 0)</f>
        <v>155</v>
      </c>
      <c r="O5" s="3">
        <f>MAX(pgsd!$E$8 * (1 + pgsd!$C$11) - $C5, 0)</f>
        <v>193</v>
      </c>
      <c r="Q5" s="3">
        <f>MAX(ghst!$E$7 * (1 - ghst!$C$10) - $C5/2, 0)*MAX(1 - $D5/200,0)</f>
        <v>280.28000000000003</v>
      </c>
      <c r="R5" s="3">
        <f>MAX(ghst!$E$7 - $C5/2, 0)*MAX(1 - $D5/200,0)</f>
        <v>354.2</v>
      </c>
      <c r="S5" s="3">
        <f>MAX(ghst!$E$7 * (1 + ghst!$C$10) - $C5/2, 0)*MAX(1 - $D5/200,0)</f>
        <v>428.12</v>
      </c>
      <c r="U5" s="3">
        <f>MAX(pgsd!$E$8 * (1 - pgsd!$C$11), 0)*MAX(1 - $D5/100,0)</f>
        <v>115.52</v>
      </c>
      <c r="V5" s="3">
        <f>MAX(pgsd!$E$8, 0)*MAX(1 - $D5/100,0)</f>
        <v>144.4</v>
      </c>
      <c r="W5" s="3">
        <f>MAX(pgsd!$E$8 * (1 + pgsd!$C$11), 0)*MAX(1 - $D5/100,0)</f>
        <v>173.28</v>
      </c>
      <c r="Y5" s="3">
        <f>MAX(crpr!$E$8 * (1 - crpr!$C$11) - $C5, 0)*MAX(1 - $D5/100,0)</f>
        <v>247</v>
      </c>
      <c r="Z5" s="3">
        <f>MAX(crpr!$E$8 - $C5, 0)*MAX(1 - $D5/100,0)</f>
        <v>338.2</v>
      </c>
      <c r="AA5" s="3">
        <f>MAX(crpr!$E$8 * (1 + crpr!$C$11) - $C5, 0)*MAX(1 - $D5/100,0)</f>
        <v>429.4</v>
      </c>
      <c r="AC5" s="3">
        <f>MAX(ccpr!$E$6 * (1 - ccpr!$C$9) - $C5, 0)*MAX(1 - $D5/100,0)</f>
        <v>429.4</v>
      </c>
      <c r="AD5" s="3">
        <f>MAX(ccpr!$E$6 - $C5, 0)*MAX(1 - $D5/100,0)</f>
        <v>733.4</v>
      </c>
      <c r="AE5" s="11">
        <f>MAX(ccpr!$E$6 * (1 + ccpr!$C$9) - $C5, 0)*MAX(1 - $D5/100,0)</f>
        <v>1037.4000000000001</v>
      </c>
    </row>
    <row r="6" spans="1:31" x14ac:dyDescent="0.3">
      <c r="A6" s="1">
        <v>4</v>
      </c>
      <c r="B6">
        <v>800</v>
      </c>
      <c r="C6">
        <v>45</v>
      </c>
      <c r="D6">
        <v>25</v>
      </c>
      <c r="E6">
        <v>140</v>
      </c>
      <c r="F6" s="3">
        <f t="shared" si="0"/>
        <v>2610.2726501009683</v>
      </c>
      <c r="H6" s="3"/>
      <c r="I6" s="3">
        <f>MAX(stry!$E$9 * (1 - stry!$C$12) - $C6, 0)*MAX(1 - $D6/100,0)</f>
        <v>101.25</v>
      </c>
      <c r="J6" s="3">
        <f>MAX(stry!$E$9 - $C6, 0)*MAX(1 - $D6/100,0)</f>
        <v>116.25</v>
      </c>
      <c r="K6" s="3">
        <f>MAX(stry!$E$9 * (1 + stry!$C$12) - $C6, 0)*MAX(1 - $D6/100,0)</f>
        <v>131.25000000000003</v>
      </c>
      <c r="M6" s="3">
        <f>MAX(pgsd!$E$8 * (1 - pgsd!$C$11) - $C6, 0)</f>
        <v>107</v>
      </c>
      <c r="N6" s="3">
        <f>MAX(pgsd!$E$8 - $C6, 0)</f>
        <v>145</v>
      </c>
      <c r="O6" s="3">
        <f>MAX(pgsd!$E$8 * (1 + pgsd!$C$11) - $C6, 0)</f>
        <v>183</v>
      </c>
      <c r="Q6" s="3">
        <f>MAX(ghst!$E$7 * (1 - ghst!$C$10) - $C6/2, 0)*MAX(1 - $D6/200,0)</f>
        <v>274.3125</v>
      </c>
      <c r="R6" s="3">
        <f>MAX(ghst!$E$7 - $C6/2, 0)*MAX(1 - $D6/200,0)</f>
        <v>347.8125</v>
      </c>
      <c r="S6" s="3">
        <f>MAX(ghst!$E$7 * (1 + ghst!$C$10) - $C6/2, 0)*MAX(1 - $D6/200,0)</f>
        <v>421.3125</v>
      </c>
      <c r="U6" s="3">
        <f>MAX(pgsd!$E$8 * (1 - pgsd!$C$11), 0)*MAX(1 - $D6/100,0)</f>
        <v>114</v>
      </c>
      <c r="V6" s="3">
        <f>MAX(pgsd!$E$8, 0)*MAX(1 - $D6/100,0)</f>
        <v>142.5</v>
      </c>
      <c r="W6" s="3">
        <f>MAX(pgsd!$E$8 * (1 + pgsd!$C$11), 0)*MAX(1 - $D6/100,0)</f>
        <v>171</v>
      </c>
      <c r="Y6" s="3">
        <f>MAX(crpr!$E$8 * (1 - crpr!$C$11) - $C6, 0)*MAX(1 - $D6/100,0)</f>
        <v>236.25</v>
      </c>
      <c r="Z6" s="3">
        <f>MAX(crpr!$E$8 - $C6, 0)*MAX(1 - $D6/100,0)</f>
        <v>326.25</v>
      </c>
      <c r="AA6" s="3">
        <f>MAX(crpr!$E$8 * (1 + crpr!$C$11) - $C6, 0)*MAX(1 - $D6/100,0)</f>
        <v>416.25</v>
      </c>
      <c r="AC6" s="3">
        <f>MAX(ccpr!$E$6 * (1 - ccpr!$C$9) - $C6, 0)*MAX(1 - $D6/100,0)</f>
        <v>416.25</v>
      </c>
      <c r="AD6" s="3">
        <f>MAX(ccpr!$E$6 - $C6, 0)*MAX(1 - $D6/100,0)</f>
        <v>716.25</v>
      </c>
      <c r="AE6" s="11">
        <f>MAX(ccpr!$E$6 * (1 + ccpr!$C$9) - $C6, 0)*MAX(1 - $D6/100,0)</f>
        <v>1016.25</v>
      </c>
    </row>
    <row r="9" spans="1:31" x14ac:dyDescent="0.3">
      <c r="B9" t="s">
        <v>4</v>
      </c>
      <c r="C9" s="2">
        <v>0.1</v>
      </c>
    </row>
    <row r="10" spans="1:31" x14ac:dyDescent="0.3">
      <c r="B10" t="s">
        <v>56</v>
      </c>
      <c r="C10">
        <v>1.05</v>
      </c>
    </row>
  </sheetData>
  <mergeCells count="6">
    <mergeCell ref="AC1:AE1"/>
    <mergeCell ref="I1:K1"/>
    <mergeCell ref="M1:O1"/>
    <mergeCell ref="Q1:S1"/>
    <mergeCell ref="U1:W1"/>
    <mergeCell ref="Y1:AA1"/>
  </mergeCells>
  <conditionalFormatting sqref="I3:W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:AE6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10.5546875" bestFit="1" customWidth="1"/>
    <col min="8" max="8" width="12.1093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39</v>
      </c>
      <c r="H1" s="4" t="s">
        <v>57</v>
      </c>
    </row>
    <row r="2" spans="1:8" x14ac:dyDescent="0.3">
      <c r="A2" s="5">
        <v>0</v>
      </c>
      <c r="B2">
        <v>32</v>
      </c>
      <c r="C2">
        <v>32</v>
      </c>
      <c r="D2">
        <f>AVERAGE(B2, C2)</f>
        <v>32</v>
      </c>
      <c r="E2">
        <f>IF(B2=C2,B2*1.5,(B2*1.5+C2*1.25)/2)</f>
        <v>48</v>
      </c>
      <c r="F2">
        <v>1.5</v>
      </c>
      <c r="G2" s="3">
        <v>0</v>
      </c>
      <c r="H2" s="6">
        <f>($C2-$B2)/$D2</f>
        <v>0</v>
      </c>
    </row>
    <row r="3" spans="1:8" x14ac:dyDescent="0.3">
      <c r="A3" s="5">
        <v>1</v>
      </c>
      <c r="B3">
        <v>41</v>
      </c>
      <c r="C3">
        <v>52</v>
      </c>
      <c r="D3">
        <f t="shared" ref="D3:D9" si="0">AVERAGE(B3, C3)</f>
        <v>46.5</v>
      </c>
      <c r="E3">
        <f t="shared" ref="E3:E9" si="1">IF(B3=C3,B3*1.5,(B3*1.5+C3*1.25)/2)</f>
        <v>63.25</v>
      </c>
      <c r="F3">
        <v>1.5</v>
      </c>
      <c r="G3" s="3">
        <f>$E3^2/15+$E3*5-290</f>
        <v>292.95416666666665</v>
      </c>
      <c r="H3" s="6">
        <f t="shared" ref="H3:H9" si="2">($C3-$B3)/$D3</f>
        <v>0.23655913978494625</v>
      </c>
    </row>
    <row r="4" spans="1:8" x14ac:dyDescent="0.3">
      <c r="A4" s="5">
        <v>2</v>
      </c>
      <c r="B4">
        <v>50</v>
      </c>
      <c r="C4">
        <v>69</v>
      </c>
      <c r="D4">
        <f t="shared" si="0"/>
        <v>59.5</v>
      </c>
      <c r="E4">
        <f t="shared" si="1"/>
        <v>80.625</v>
      </c>
      <c r="F4">
        <v>1.5</v>
      </c>
      <c r="G4" s="3">
        <f t="shared" ref="G4:G8" si="3">$E4^2/15+$E4*5-290</f>
        <v>546.484375</v>
      </c>
      <c r="H4" s="6">
        <f t="shared" si="2"/>
        <v>0.31932773109243695</v>
      </c>
    </row>
    <row r="5" spans="1:8" x14ac:dyDescent="0.3">
      <c r="A5" s="5">
        <v>3</v>
      </c>
      <c r="B5">
        <v>59</v>
      </c>
      <c r="C5">
        <v>90</v>
      </c>
      <c r="D5">
        <f t="shared" si="0"/>
        <v>74.5</v>
      </c>
      <c r="E5">
        <f t="shared" si="1"/>
        <v>100.5</v>
      </c>
      <c r="F5">
        <v>1.5</v>
      </c>
      <c r="G5" s="3">
        <f t="shared" si="3"/>
        <v>885.84999999999991</v>
      </c>
      <c r="H5" s="6">
        <f t="shared" si="2"/>
        <v>0.41610738255033558</v>
      </c>
    </row>
    <row r="6" spans="1:8" x14ac:dyDescent="0.3">
      <c r="A6" s="5">
        <v>4</v>
      </c>
      <c r="B6">
        <v>77</v>
      </c>
      <c r="C6">
        <v>106</v>
      </c>
      <c r="D6">
        <f t="shared" si="0"/>
        <v>91.5</v>
      </c>
      <c r="E6">
        <f t="shared" si="1"/>
        <v>124</v>
      </c>
      <c r="F6">
        <v>1.5</v>
      </c>
      <c r="G6" s="3">
        <f t="shared" si="3"/>
        <v>1355.0666666666666</v>
      </c>
      <c r="H6" s="6">
        <f t="shared" si="2"/>
        <v>0.31693989071038253</v>
      </c>
    </row>
    <row r="7" spans="1:8" x14ac:dyDescent="0.3">
      <c r="A7" s="5">
        <v>5</v>
      </c>
      <c r="B7">
        <v>98</v>
      </c>
      <c r="C7">
        <v>121</v>
      </c>
      <c r="D7">
        <f t="shared" si="0"/>
        <v>109.5</v>
      </c>
      <c r="E7">
        <f t="shared" si="1"/>
        <v>149.125</v>
      </c>
      <c r="F7">
        <v>1.5</v>
      </c>
      <c r="G7" s="3">
        <f t="shared" si="3"/>
        <v>1938.1760416666666</v>
      </c>
      <c r="H7" s="6">
        <f t="shared" si="2"/>
        <v>0.21004566210045661</v>
      </c>
    </row>
    <row r="8" spans="1:8" x14ac:dyDescent="0.3">
      <c r="A8" s="5">
        <v>6</v>
      </c>
      <c r="B8">
        <v>120</v>
      </c>
      <c r="C8">
        <v>138</v>
      </c>
      <c r="D8">
        <f t="shared" si="0"/>
        <v>129</v>
      </c>
      <c r="E8">
        <f t="shared" si="1"/>
        <v>176.25</v>
      </c>
      <c r="F8">
        <v>1.5</v>
      </c>
      <c r="G8" s="3">
        <f t="shared" si="3"/>
        <v>2662.1875</v>
      </c>
      <c r="H8" s="6">
        <f t="shared" si="2"/>
        <v>0.13953488372093023</v>
      </c>
    </row>
    <row r="9" spans="1:8" x14ac:dyDescent="0.3">
      <c r="A9" s="5" t="s">
        <v>10</v>
      </c>
      <c r="B9">
        <v>38</v>
      </c>
      <c r="C9">
        <v>38</v>
      </c>
      <c r="D9">
        <f t="shared" si="0"/>
        <v>38</v>
      </c>
      <c r="E9">
        <f t="shared" si="1"/>
        <v>57</v>
      </c>
      <c r="F9">
        <v>1.5</v>
      </c>
      <c r="G9" s="3">
        <v>0</v>
      </c>
      <c r="H9" s="6">
        <f t="shared" si="2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11" bestFit="1" customWidth="1"/>
    <col min="8" max="8" width="12.1093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39</v>
      </c>
      <c r="H1" s="4" t="s">
        <v>57</v>
      </c>
    </row>
    <row r="2" spans="1:8" x14ac:dyDescent="0.3">
      <c r="A2" s="5">
        <v>1</v>
      </c>
      <c r="B2">
        <v>62</v>
      </c>
      <c r="C2">
        <v>115</v>
      </c>
      <c r="D2">
        <f t="shared" ref="D2:D7" si="0">AVERAGE(B2, C2)</f>
        <v>88.5</v>
      </c>
      <c r="E2">
        <f>IF(B2=C2,B2*1.5,(B2*1.25+C2*1.5)/2)</f>
        <v>125</v>
      </c>
      <c r="F2">
        <v>0.8</v>
      </c>
      <c r="G2" s="3">
        <f>$E2^2/45+$E2*1.4-225</f>
        <v>297.22222222222217</v>
      </c>
      <c r="H2" s="6">
        <f>($C2-$B2)/$D2</f>
        <v>0.59887005649717517</v>
      </c>
    </row>
    <row r="3" spans="1:8" x14ac:dyDescent="0.3">
      <c r="A3" s="5">
        <v>2</v>
      </c>
      <c r="B3">
        <v>82</v>
      </c>
      <c r="C3">
        <v>145</v>
      </c>
      <c r="D3">
        <f t="shared" si="0"/>
        <v>113.5</v>
      </c>
      <c r="E3">
        <f t="shared" ref="E3:E7" si="1">IF(B3=C3,B3*1.5,(B3*1.25+C3*1.5)/2)</f>
        <v>160</v>
      </c>
      <c r="F3">
        <v>0.8</v>
      </c>
      <c r="G3" s="3">
        <f t="shared" ref="G3:G7" si="2">$E3^2/45+$E3*1.4-225</f>
        <v>567.88888888888891</v>
      </c>
      <c r="H3" s="6">
        <f t="shared" ref="H3:H7" si="3">($C3-$B3)/$D3</f>
        <v>0.55506607929515417</v>
      </c>
    </row>
    <row r="4" spans="1:8" x14ac:dyDescent="0.3">
      <c r="A4" s="5">
        <v>3</v>
      </c>
      <c r="B4">
        <v>106</v>
      </c>
      <c r="C4">
        <v>178</v>
      </c>
      <c r="D4">
        <f t="shared" si="0"/>
        <v>142</v>
      </c>
      <c r="E4">
        <f t="shared" si="1"/>
        <v>199.75</v>
      </c>
      <c r="F4">
        <v>0.8</v>
      </c>
      <c r="G4" s="3">
        <f t="shared" si="2"/>
        <v>941.31805555555547</v>
      </c>
      <c r="H4" s="6">
        <f t="shared" si="3"/>
        <v>0.50704225352112675</v>
      </c>
    </row>
    <row r="5" spans="1:8" x14ac:dyDescent="0.3">
      <c r="A5" s="5">
        <v>4</v>
      </c>
      <c r="B5">
        <v>134</v>
      </c>
      <c r="C5">
        <v>216</v>
      </c>
      <c r="D5">
        <f t="shared" si="0"/>
        <v>175</v>
      </c>
      <c r="E5">
        <f t="shared" si="1"/>
        <v>245.75</v>
      </c>
      <c r="F5">
        <v>0.8</v>
      </c>
      <c r="G5" s="3">
        <f t="shared" si="2"/>
        <v>1461.1180555555554</v>
      </c>
      <c r="H5" s="6">
        <f t="shared" si="3"/>
        <v>0.46857142857142858</v>
      </c>
    </row>
    <row r="6" spans="1:8" x14ac:dyDescent="0.3">
      <c r="A6" s="5">
        <v>5</v>
      </c>
      <c r="B6">
        <v>164</v>
      </c>
      <c r="C6">
        <v>257</v>
      </c>
      <c r="D6">
        <f t="shared" si="0"/>
        <v>210.5</v>
      </c>
      <c r="E6">
        <f t="shared" si="1"/>
        <v>295.25</v>
      </c>
      <c r="F6">
        <v>0.8</v>
      </c>
      <c r="G6" s="3">
        <f t="shared" si="2"/>
        <v>2125.5180555555557</v>
      </c>
      <c r="H6" s="6">
        <f t="shared" si="3"/>
        <v>0.44180522565320662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350</v>
      </c>
      <c r="F7">
        <v>0.8</v>
      </c>
      <c r="G7" s="3">
        <f t="shared" si="2"/>
        <v>2987.2222222222222</v>
      </c>
      <c r="H7" s="6">
        <f t="shared" si="3"/>
        <v>0.4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11" bestFit="1" customWidth="1"/>
    <col min="8" max="8" width="12.1093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39</v>
      </c>
      <c r="H1" s="4" t="s">
        <v>57</v>
      </c>
    </row>
    <row r="2" spans="1:8" x14ac:dyDescent="0.3">
      <c r="A2" s="5">
        <v>1</v>
      </c>
      <c r="B2">
        <v>22</v>
      </c>
      <c r="C2">
        <v>24</v>
      </c>
      <c r="D2">
        <f t="shared" ref="D2:D10" si="0">AVERAGE(B2, C2)</f>
        <v>23</v>
      </c>
      <c r="E2">
        <f>D2*1.4</f>
        <v>32.199999999999996</v>
      </c>
      <c r="F2">
        <v>4</v>
      </c>
      <c r="G2" s="3">
        <f>$D2^2/3.5+$D2*25-430</f>
        <v>296.14285714285711</v>
      </c>
      <c r="H2" s="6">
        <f>($C2-$B2)/$D2</f>
        <v>8.6956521739130432E-2</v>
      </c>
    </row>
    <row r="3" spans="1:8" x14ac:dyDescent="0.3">
      <c r="A3" s="5">
        <v>2</v>
      </c>
      <c r="B3">
        <v>29</v>
      </c>
      <c r="C3">
        <v>32</v>
      </c>
      <c r="D3">
        <f t="shared" si="0"/>
        <v>30.5</v>
      </c>
      <c r="E3">
        <f t="shared" ref="E3:E10" si="1">D3*1.4</f>
        <v>42.699999999999996</v>
      </c>
      <c r="F3">
        <v>4</v>
      </c>
      <c r="G3" s="3">
        <f t="shared" ref="G3:G7" si="2">$D3^2/3.5+$D3*25-430</f>
        <v>598.28571428571422</v>
      </c>
      <c r="H3" s="6">
        <f t="shared" ref="H3:H10" si="3">($C3-$B3)/$D3</f>
        <v>9.8360655737704916E-2</v>
      </c>
    </row>
    <row r="4" spans="1:8" x14ac:dyDescent="0.3">
      <c r="A4" s="5">
        <v>3</v>
      </c>
      <c r="B4">
        <v>36</v>
      </c>
      <c r="C4">
        <v>42</v>
      </c>
      <c r="D4">
        <f t="shared" si="0"/>
        <v>39</v>
      </c>
      <c r="E4">
        <f t="shared" si="1"/>
        <v>54.599999999999994</v>
      </c>
      <c r="F4">
        <v>4</v>
      </c>
      <c r="G4" s="3">
        <f t="shared" si="2"/>
        <v>979.57142857142844</v>
      </c>
      <c r="H4" s="6">
        <f t="shared" si="3"/>
        <v>0.15384615384615385</v>
      </c>
    </row>
    <row r="5" spans="1:8" x14ac:dyDescent="0.3">
      <c r="A5" s="5">
        <v>4</v>
      </c>
      <c r="B5">
        <v>45</v>
      </c>
      <c r="C5">
        <v>53</v>
      </c>
      <c r="D5">
        <f t="shared" si="0"/>
        <v>49</v>
      </c>
      <c r="E5">
        <f t="shared" si="1"/>
        <v>68.599999999999994</v>
      </c>
      <c r="F5">
        <v>4</v>
      </c>
      <c r="G5" s="3">
        <f t="shared" si="2"/>
        <v>1481</v>
      </c>
      <c r="H5" s="6">
        <f t="shared" si="3"/>
        <v>0.16326530612244897</v>
      </c>
    </row>
    <row r="6" spans="1:8" x14ac:dyDescent="0.3">
      <c r="A6" s="5">
        <v>5</v>
      </c>
      <c r="B6">
        <v>55</v>
      </c>
      <c r="C6">
        <v>65</v>
      </c>
      <c r="D6">
        <f t="shared" si="0"/>
        <v>60</v>
      </c>
      <c r="E6">
        <f t="shared" si="1"/>
        <v>84</v>
      </c>
      <c r="F6">
        <v>4</v>
      </c>
      <c r="G6" s="3">
        <f t="shared" si="2"/>
        <v>2098.5714285714284</v>
      </c>
      <c r="H6" s="6">
        <f t="shared" si="3"/>
        <v>0.16666666666666666</v>
      </c>
    </row>
    <row r="7" spans="1:8" x14ac:dyDescent="0.3">
      <c r="A7" s="5">
        <v>6</v>
      </c>
      <c r="B7">
        <v>66</v>
      </c>
      <c r="C7">
        <v>78</v>
      </c>
      <c r="D7">
        <f t="shared" si="0"/>
        <v>72</v>
      </c>
      <c r="E7">
        <f t="shared" si="1"/>
        <v>100.8</v>
      </c>
      <c r="F7">
        <v>4</v>
      </c>
      <c r="G7" s="3">
        <f t="shared" si="2"/>
        <v>2851.1428571428569</v>
      </c>
      <c r="H7" s="6">
        <f t="shared" si="3"/>
        <v>0.16666666666666666</v>
      </c>
    </row>
    <row r="8" spans="1:8" x14ac:dyDescent="0.3">
      <c r="A8" s="5" t="s">
        <v>24</v>
      </c>
      <c r="B8">
        <v>19</v>
      </c>
      <c r="C8">
        <v>19</v>
      </c>
      <c r="D8">
        <f t="shared" si="0"/>
        <v>19</v>
      </c>
      <c r="E8">
        <f t="shared" si="1"/>
        <v>26.599999999999998</v>
      </c>
      <c r="F8">
        <v>4</v>
      </c>
      <c r="G8" s="3">
        <v>0</v>
      </c>
      <c r="H8" s="6">
        <f t="shared" si="3"/>
        <v>0</v>
      </c>
    </row>
    <row r="9" spans="1:8" x14ac:dyDescent="0.3">
      <c r="A9" s="5" t="s">
        <v>25</v>
      </c>
      <c r="B9">
        <v>22</v>
      </c>
      <c r="C9">
        <v>22</v>
      </c>
      <c r="D9">
        <f t="shared" si="0"/>
        <v>22</v>
      </c>
      <c r="E9">
        <f t="shared" si="1"/>
        <v>30.799999999999997</v>
      </c>
      <c r="F9">
        <v>4</v>
      </c>
      <c r="G9" s="3">
        <v>0</v>
      </c>
      <c r="H9" s="6">
        <f t="shared" si="3"/>
        <v>0</v>
      </c>
    </row>
    <row r="10" spans="1:8" x14ac:dyDescent="0.3">
      <c r="A10" s="5" t="s">
        <v>26</v>
      </c>
      <c r="B10">
        <v>25</v>
      </c>
      <c r="C10">
        <v>25</v>
      </c>
      <c r="D10">
        <f t="shared" si="0"/>
        <v>25</v>
      </c>
      <c r="E10">
        <f t="shared" si="1"/>
        <v>35</v>
      </c>
      <c r="F10">
        <v>4</v>
      </c>
      <c r="G10" s="3">
        <v>0</v>
      </c>
      <c r="H10" s="6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6222-474D-43AA-AF4B-741C747F9CFA}">
  <dimension ref="A1:CC14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300</v>
      </c>
      <c r="C3">
        <v>0</v>
      </c>
      <c r="D3">
        <v>30</v>
      </c>
      <c r="E3">
        <v>60</v>
      </c>
      <c r="F3" s="3">
        <f t="shared" ref="F3:F9" si="0">($B3 + 3 * $C3) / 10 / (1 - $D3 * 0.006) *POWER($E3, 0.75) * $C$14 / 13</f>
        <v>66.737536743612253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85</v>
      </c>
      <c r="X3" s="3">
        <f>MAX(Axe!E$3 - $C3/2, 0)*MAX(1 - $D3/200,0)*Axe!$F$3</f>
        <v>108.80000000000001</v>
      </c>
      <c r="Y3" s="3">
        <f>MAX(Axe!E$4 - $C3/2, 0)*MAX(1 - $D3/200,0)*Axe!$F$4</f>
        <v>135.83000000000001</v>
      </c>
      <c r="Z3" s="3">
        <f>MAX(Axe!E$5 - $C3/2, 0)*MAX(1 - $D3/200,0)*Axe!$F$5</f>
        <v>167.11</v>
      </c>
      <c r="AA3" s="3">
        <f>MAX(Axe!E$6 - $C3/2, 0)*MAX(1 - $D3/200,0)*Axe!$F$6</f>
        <v>200.77</v>
      </c>
      <c r="AB3" s="3">
        <f>MAX(Axe!E$7 - $C3/2, 0)*MAX(1 - $D3/200,0)*Axe!$F$7</f>
        <v>238</v>
      </c>
      <c r="AD3" s="3">
        <f>MAX(Scythe!D$2, 0)*MAX(1 - $D3/100,0)*Scythe!$F$2</f>
        <v>64.399999999999991</v>
      </c>
      <c r="AE3" s="3">
        <f>MAX(Scythe!D$3, 0)*MAX(1 - $D3/100,0)*Scythe!$F$3</f>
        <v>85.399999999999991</v>
      </c>
      <c r="AF3" s="3">
        <f>MAX(Scythe!D$4, 0)*MAX(1 - $D3/100,0)*Scythe!$F$4</f>
        <v>109.19999999999999</v>
      </c>
      <c r="AG3" s="3">
        <f>MAX(Scythe!D$5, 0)*MAX(1 - $D3/100,0)*Scythe!$F$5</f>
        <v>137.19999999999999</v>
      </c>
      <c r="AH3" s="3">
        <f>MAX(Scythe!D$6, 0)*MAX(1 - $D3/100,0)*Scythe!$F$6</f>
        <v>168</v>
      </c>
      <c r="AI3" s="3">
        <f>MAX(Scythe!D$7, 0)*MAX(1 - $D3/100,0)*Scythe!$F$7</f>
        <v>201.6</v>
      </c>
      <c r="AJ3" s="3">
        <f>MAX(Scythe!D$8, 0)*MAX(1 - $D3/100,0)*Scythe!$F$8</f>
        <v>53.199999999999996</v>
      </c>
      <c r="AK3" s="3">
        <f>MAX(Scythe!D$9, 0)*MAX(1 - $D3/100,0)*Scythe!$F$9</f>
        <v>61.599999999999994</v>
      </c>
      <c r="AL3" s="3">
        <f>MAX(Scythe!D$10, 0)*MAX(1 - $D3/100,0)*Scythe!$F$10</f>
        <v>70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75.18721585659641</v>
      </c>
      <c r="AV3" s="3">
        <f>MAX(Bow!E$3 - $C3, 0)*MAX(1 - $D3/100,0)*Bow!$F$3</f>
        <v>99.354535239073826</v>
      </c>
      <c r="AW3" s="3">
        <f>MAX(Bow!E$4 - $C3, 0)*MAX(1 - $D3/100,0)*Bow!$F$4</f>
        <v>120.83659691238709</v>
      </c>
      <c r="AX3" s="3">
        <f>MAX(Bow!E$5 - $C3, 0)*MAX(1 - $D3/100,0)*Bow!$F$5</f>
        <v>150.37443171319282</v>
      </c>
      <c r="AY3" s="3">
        <f>MAX(Bow!E$6 - $C3, 0)*MAX(1 - $D3/100,0)*Bow!$F$6</f>
        <v>179.91226651399853</v>
      </c>
      <c r="AZ3" s="3">
        <f>MAX(Bow!E$7 - $C3, 0)*MAX(1 - $D3/100,0)*Bow!$F$7</f>
        <v>214.8206167331326</v>
      </c>
      <c r="BB3" s="3">
        <f>MAX(Crossbow!E$2 - $C3/2, 0)*MAX(1 - $D3/200,0)*Crossbow!$F$2</f>
        <v>90.3125</v>
      </c>
      <c r="BC3" s="3">
        <f>MAX(Crossbow!E$3 - $C3/2, 0)*MAX(1 - $D3/200,0)*Crossbow!$F$3</f>
        <v>115.6</v>
      </c>
      <c r="BD3" s="3">
        <f>MAX(Crossbow!E$4 - $C3/2, 0)*MAX(1 - $D3/200,0)*Crossbow!$F$4</f>
        <v>144.64449999999999</v>
      </c>
      <c r="BE3" s="3">
        <f>MAX(Crossbow!E$5 - $C3/2, 0)*MAX(1 - $D3/200,0)*Crossbow!$F$5</f>
        <v>177.01249999999996</v>
      </c>
      <c r="BF3" s="3">
        <f>MAX(Crossbow!E$6 - $C3/2, 0)*MAX(1 - $D3/200,0)*Crossbow!$F$6</f>
        <v>213.58544999999998</v>
      </c>
      <c r="BG3" s="3">
        <f>MAX(Crossbow!E$7 - $C3/2, 0)*MAX(1 - $D3/200,0)*Crossbow!$F$7</f>
        <v>252.85477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63.75</v>
      </c>
      <c r="BQ3" s="3">
        <f>MAX(hors!$E$4 - $C3/2, 0)*MAX(1 - $D3/200,0)</f>
        <v>76.5</v>
      </c>
      <c r="BR3" s="3">
        <f>MAX(hors!$E$5 - $C3/2, 0)*MAX(1 - $D3/200,0)</f>
        <v>97.75</v>
      </c>
      <c r="BS3" s="3">
        <f>MAX(hors!$E$6 - $C3/2, 0)*MAX(1 - $D3/200,0)</f>
        <v>119</v>
      </c>
      <c r="BU3" s="3">
        <f>MAX(irgl!$E$3 - $C3, 0)*MAX(1 - $D3/100,0)</f>
        <v>140</v>
      </c>
      <c r="BV3" s="3">
        <f>MAX(irgl!$E$4 - $C3, 0)*MAX(1 - $D3/100,0)</f>
        <v>157.5</v>
      </c>
      <c r="BW3" s="3">
        <f>MAX(irgl!$E$5 - $C3, 0)*MAX(1 - $D3/100,0)</f>
        <v>182</v>
      </c>
      <c r="BX3" s="3">
        <f>MAX(irgl!$E$6 - $C3, 0)*MAX(1 - $D3/100,0)</f>
        <v>210</v>
      </c>
      <c r="BZ3" s="3">
        <f>MAX(sngl!$E$3, 0)*MAX(1 - $D3/100,0)</f>
        <v>84</v>
      </c>
      <c r="CA3" s="3">
        <f>MAX(sngl!$E$4, 0)*MAX(1 - $D3/100,0)</f>
        <v>98</v>
      </c>
      <c r="CB3" s="3">
        <f>MAX(sngl!$E$5, 0)*MAX(1 - $D3/100,0)</f>
        <v>118.99999999999999</v>
      </c>
      <c r="CC3" s="3">
        <f>MAX(sngl!$E$6, 0)*MAX(1 - $D3/100,0)</f>
        <v>140</v>
      </c>
    </row>
    <row r="4" spans="1:81" x14ac:dyDescent="0.3">
      <c r="A4" s="1">
        <v>2</v>
      </c>
      <c r="B4">
        <v>375</v>
      </c>
      <c r="C4">
        <v>1</v>
      </c>
      <c r="D4">
        <v>30</v>
      </c>
      <c r="E4">
        <v>80</v>
      </c>
      <c r="F4" s="3">
        <f t="shared" si="0"/>
        <v>104.33854364322559</v>
      </c>
      <c r="G4" s="3">
        <v>3</v>
      </c>
      <c r="H4" s="10">
        <f t="shared" ref="H4:H9" si="1">_xlfn.CEILING.MATH(LN(MAX($G4*4,1))^2.5+1)</f>
        <v>11</v>
      </c>
      <c r="I4" s="10">
        <f t="shared" ref="I4:I9" si="2">_xlfn.CEILING.MATH(LN(MAX($G4*3.5,1))^2.5+1)</f>
        <v>10</v>
      </c>
      <c r="J4" s="10">
        <f t="shared" ref="J4:J9" si="3">_xlfn.CEILING.MATH(LN(MAX($G4*3,1))^2.5+1)</f>
        <v>9</v>
      </c>
      <c r="K4" s="10">
        <f t="shared" ref="K4:K9" si="4">_xlfn.CEILING.MATH(LN(MAX($G4*2.5,1))^2.5+1)</f>
        <v>7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84.660000000000011</v>
      </c>
      <c r="X4" s="3">
        <f>MAX(Axe!E$3 - $C4/2, 0)*MAX(1 - $D4/200,0)*Axe!$F$3</f>
        <v>108.46</v>
      </c>
      <c r="Y4" s="3">
        <f>MAX(Axe!E$4 - $C4/2, 0)*MAX(1 - $D4/200,0)*Axe!$F$4</f>
        <v>135.48999999999998</v>
      </c>
      <c r="Z4" s="3">
        <f>MAX(Axe!E$5 - $C4/2, 0)*MAX(1 - $D4/200,0)*Axe!$F$5</f>
        <v>166.77</v>
      </c>
      <c r="AA4" s="3">
        <f>MAX(Axe!E$6 - $C4/2, 0)*MAX(1 - $D4/200,0)*Axe!$F$6</f>
        <v>200.43</v>
      </c>
      <c r="AB4" s="3">
        <f>MAX(Axe!E$7 - $C4/2, 0)*MAX(1 - $D4/200,0)*Axe!$F$7</f>
        <v>237.66</v>
      </c>
      <c r="AD4" s="3">
        <f>MAX(Scythe!D$2, 0)*MAX(1 - $D4/100,0)*Scythe!$F$2</f>
        <v>64.399999999999991</v>
      </c>
      <c r="AE4" s="3">
        <f>MAX(Scythe!D$3, 0)*MAX(1 - $D4/100,0)*Scythe!$F$3</f>
        <v>85.399999999999991</v>
      </c>
      <c r="AF4" s="3">
        <f>MAX(Scythe!D$4, 0)*MAX(1 - $D4/100,0)*Scythe!$F$4</f>
        <v>109.19999999999999</v>
      </c>
      <c r="AG4" s="3">
        <f>MAX(Scythe!D$5, 0)*MAX(1 - $D4/100,0)*Scythe!$F$5</f>
        <v>137.19999999999999</v>
      </c>
      <c r="AH4" s="3">
        <f>MAX(Scythe!D$6, 0)*MAX(1 - $D4/100,0)*Scythe!$F$6</f>
        <v>168</v>
      </c>
      <c r="AI4" s="3">
        <f>MAX(Scythe!D$7, 0)*MAX(1 - $D4/100,0)*Scythe!$F$7</f>
        <v>201.6</v>
      </c>
      <c r="AJ4" s="3">
        <f>MAX(Scythe!D$8, 0)*MAX(1 - $D4/100,0)*Scythe!$F$8</f>
        <v>53.199999999999996</v>
      </c>
      <c r="AK4" s="3">
        <f>MAX(Scythe!D$9, 0)*MAX(1 - $D4/100,0)*Scythe!$F$9</f>
        <v>61.599999999999994</v>
      </c>
      <c r="AL4" s="3">
        <f>MAX(Scythe!D$10, 0)*MAX(1 - $D4/100,0)*Scythe!$F$10</f>
        <v>70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74.732215856596412</v>
      </c>
      <c r="AV4" s="3">
        <f>MAX(Bow!E$3 - $C4, 0)*MAX(1 - $D4/100,0)*Bow!$F$3</f>
        <v>98.899535239073813</v>
      </c>
      <c r="AW4" s="3">
        <f>MAX(Bow!E$4 - $C4, 0)*MAX(1 - $D4/100,0)*Bow!$F$4</f>
        <v>120.3815969123871</v>
      </c>
      <c r="AX4" s="3">
        <f>MAX(Bow!E$5 - $C4, 0)*MAX(1 - $D4/100,0)*Bow!$F$5</f>
        <v>149.91943171319281</v>
      </c>
      <c r="AY4" s="3">
        <f>MAX(Bow!E$6 - $C4, 0)*MAX(1 - $D4/100,0)*Bow!$F$6</f>
        <v>179.45726651399852</v>
      </c>
      <c r="AZ4" s="3">
        <f>MAX(Bow!E$7 - $C4, 0)*MAX(1 - $D4/100,0)*Bow!$F$7</f>
        <v>214.36561673313258</v>
      </c>
      <c r="BB4" s="3">
        <f>MAX(Crossbow!E$2 - $C4/2, 0)*MAX(1 - $D4/200,0)*Crossbow!$F$2</f>
        <v>89.951250000000002</v>
      </c>
      <c r="BC4" s="3">
        <f>MAX(Crossbow!E$3 - $C4/2, 0)*MAX(1 - $D4/200,0)*Crossbow!$F$3</f>
        <v>115.23874999999998</v>
      </c>
      <c r="BD4" s="3">
        <f>MAX(Crossbow!E$4 - $C4/2, 0)*MAX(1 - $D4/200,0)*Crossbow!$F$4</f>
        <v>144.28324999999998</v>
      </c>
      <c r="BE4" s="3">
        <f>MAX(Crossbow!E$5 - $C4/2, 0)*MAX(1 - $D4/200,0)*Crossbow!$F$5</f>
        <v>176.65124999999995</v>
      </c>
      <c r="BF4" s="3">
        <f>MAX(Crossbow!E$6 - $C4/2, 0)*MAX(1 - $D4/200,0)*Crossbow!$F$6</f>
        <v>213.2242</v>
      </c>
      <c r="BG4" s="3">
        <f>MAX(Crossbow!E$7 - $C4/2, 0)*MAX(1 - $D4/200,0)*Crossbow!$F$7</f>
        <v>252.49352000000005</v>
      </c>
      <c r="BJ4">
        <f>MAX(doge!E$3 - $C4, 0)</f>
        <v>29</v>
      </c>
      <c r="BK4">
        <f>MAX(doge!$E$4 - $C4, 0)</f>
        <v>34</v>
      </c>
      <c r="BL4">
        <f>MAX(doge!$E$5 - $C4, 0)</f>
        <v>39</v>
      </c>
      <c r="BM4">
        <f>MAX(doge!$E$6 - $C4, 0)</f>
        <v>44</v>
      </c>
      <c r="BN4">
        <f>MAX(doge!$E$7 - $C4, 0)</f>
        <v>49</v>
      </c>
      <c r="BP4" s="3">
        <f>MAX(hors!$E$3 - $C4/2, 0)*MAX(1 - $D4/200,0)</f>
        <v>63.324999999999996</v>
      </c>
      <c r="BQ4" s="3">
        <f>MAX(hors!$E$4 - $C4/2, 0)*MAX(1 - $D4/200,0)</f>
        <v>76.075000000000003</v>
      </c>
      <c r="BR4" s="3">
        <f>MAX(hors!$E$5 - $C4/2, 0)*MAX(1 - $D4/200,0)</f>
        <v>97.325000000000003</v>
      </c>
      <c r="BS4" s="3">
        <f>MAX(hors!$E$6 - $C4/2, 0)*MAX(1 - $D4/200,0)</f>
        <v>118.575</v>
      </c>
      <c r="BU4" s="3">
        <f>MAX(irgl!$E$3 - $C4, 0)*MAX(1 - $D4/100,0)</f>
        <v>139.29999999999998</v>
      </c>
      <c r="BV4" s="3">
        <f>MAX(irgl!$E$4 - $C4, 0)*MAX(1 - $D4/100,0)</f>
        <v>156.79999999999998</v>
      </c>
      <c r="BW4" s="3">
        <f>MAX(irgl!$E$5 - $C4, 0)*MAX(1 - $D4/100,0)</f>
        <v>181.29999999999998</v>
      </c>
      <c r="BX4" s="3">
        <f>MAX(irgl!$E$6 - $C4, 0)*MAX(1 - $D4/100,0)</f>
        <v>209.29999999999998</v>
      </c>
      <c r="BZ4" s="3">
        <f>MAX(sngl!$E$3, 0)*MAX(1 - $D4/100,0)</f>
        <v>84</v>
      </c>
      <c r="CA4" s="3">
        <f>MAX(sngl!$E$4, 0)*MAX(1 - $D4/100,0)</f>
        <v>98</v>
      </c>
      <c r="CB4" s="3">
        <f>MAX(sngl!$E$5, 0)*MAX(1 - $D4/100,0)</f>
        <v>118.99999999999999</v>
      </c>
      <c r="CC4" s="3">
        <f>MAX(sngl!$E$6, 0)*MAX(1 - $D4/100,0)</f>
        <v>140</v>
      </c>
    </row>
    <row r="5" spans="1:81" x14ac:dyDescent="0.3">
      <c r="A5" s="1">
        <v>3</v>
      </c>
      <c r="B5">
        <v>450</v>
      </c>
      <c r="C5">
        <v>1</v>
      </c>
      <c r="D5">
        <v>32</v>
      </c>
      <c r="E5">
        <v>90</v>
      </c>
      <c r="F5" s="3">
        <f t="shared" si="0"/>
        <v>138.61749814653237</v>
      </c>
      <c r="G5" s="3">
        <v>5</v>
      </c>
      <c r="H5" s="10">
        <f t="shared" si="1"/>
        <v>17</v>
      </c>
      <c r="I5" s="10">
        <f t="shared" si="2"/>
        <v>15</v>
      </c>
      <c r="J5" s="10">
        <f t="shared" si="3"/>
        <v>14</v>
      </c>
      <c r="K5" s="10">
        <f t="shared" si="4"/>
        <v>12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83.664000000000001</v>
      </c>
      <c r="X5" s="3">
        <f>MAX(Axe!E$3 - $C5/2, 0)*MAX(1 - $D5/200,0)*Axe!$F$3</f>
        <v>107.184</v>
      </c>
      <c r="Y5" s="3">
        <f>MAX(Axe!E$4 - $C5/2, 0)*MAX(1 - $D5/200,0)*Axe!$F$4</f>
        <v>133.89600000000002</v>
      </c>
      <c r="Z5" s="3">
        <f>MAX(Axe!E$5 - $C5/2, 0)*MAX(1 - $D5/200,0)*Axe!$F$5</f>
        <v>164.80799999999999</v>
      </c>
      <c r="AA5" s="3">
        <f>MAX(Axe!E$6 - $C5/2, 0)*MAX(1 - $D5/200,0)*Axe!$F$6</f>
        <v>198.072</v>
      </c>
      <c r="AB5" s="3">
        <f>MAX(Axe!E$7 - $C5/2, 0)*MAX(1 - $D5/200,0)*Axe!$F$7</f>
        <v>234.864</v>
      </c>
      <c r="AD5" s="3">
        <f>MAX(Scythe!D$2, 0)*MAX(1 - $D5/100,0)*Scythe!$F$2</f>
        <v>62.559999999999995</v>
      </c>
      <c r="AE5" s="3">
        <f>MAX(Scythe!D$3, 0)*MAX(1 - $D5/100,0)*Scythe!$F$3</f>
        <v>82.96</v>
      </c>
      <c r="AF5" s="3">
        <f>MAX(Scythe!D$4, 0)*MAX(1 - $D5/100,0)*Scythe!$F$4</f>
        <v>106.07999999999998</v>
      </c>
      <c r="AG5" s="3">
        <f>MAX(Scythe!D$5, 0)*MAX(1 - $D5/100,0)*Scythe!$F$5</f>
        <v>133.28</v>
      </c>
      <c r="AH5" s="3">
        <f>MAX(Scythe!D$6, 0)*MAX(1 - $D5/100,0)*Scythe!$F$6</f>
        <v>163.19999999999999</v>
      </c>
      <c r="AI5" s="3">
        <f>MAX(Scythe!D$7, 0)*MAX(1 - $D5/100,0)*Scythe!$F$7</f>
        <v>195.83999999999997</v>
      </c>
      <c r="AJ5" s="3">
        <f>MAX(Scythe!D$8, 0)*MAX(1 - $D5/100,0)*Scythe!$F$8</f>
        <v>51.679999999999993</v>
      </c>
      <c r="AK5" s="3">
        <f>MAX(Scythe!D$9, 0)*MAX(1 - $D5/100,0)*Scythe!$F$9</f>
        <v>59.839999999999996</v>
      </c>
      <c r="AL5" s="3">
        <f>MAX(Scythe!D$10, 0)*MAX(1 - $D5/100,0)*Scythe!$F$10</f>
        <v>68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72.597009689265093</v>
      </c>
      <c r="AV5" s="3">
        <f>MAX(Bow!E$3 - $C5, 0)*MAX(1 - $D5/100,0)*Bow!$F$3</f>
        <v>96.073834232243144</v>
      </c>
      <c r="AW5" s="3">
        <f>MAX(Bow!E$4 - $C5, 0)*MAX(1 - $D5/100,0)*Bow!$F$4</f>
        <v>116.94212271489032</v>
      </c>
      <c r="AX5" s="3">
        <f>MAX(Bow!E$5 - $C5, 0)*MAX(1 - $D5/100,0)*Bow!$F$5</f>
        <v>145.63601937853016</v>
      </c>
      <c r="AY5" s="3">
        <f>MAX(Bow!E$6 - $C5, 0)*MAX(1 - $D5/100,0)*Bow!$F$6</f>
        <v>174.32991604217</v>
      </c>
      <c r="AZ5" s="3">
        <f>MAX(Bow!E$7 - $C5, 0)*MAX(1 - $D5/100,0)*Bow!$F$7</f>
        <v>208.24088482647167</v>
      </c>
      <c r="BB5" s="3">
        <f>MAX(Crossbow!E$2 - $C5/2, 0)*MAX(1 - $D5/200,0)*Crossbow!$F$2</f>
        <v>88.893000000000001</v>
      </c>
      <c r="BC5" s="3">
        <f>MAX(Crossbow!E$3 - $C5/2, 0)*MAX(1 - $D5/200,0)*Crossbow!$F$3</f>
        <v>113.88299999999998</v>
      </c>
      <c r="BD5" s="3">
        <f>MAX(Crossbow!E$4 - $C5/2, 0)*MAX(1 - $D5/200,0)*Crossbow!$F$4</f>
        <v>142.58579999999998</v>
      </c>
      <c r="BE5" s="3">
        <f>MAX(Crossbow!E$5 - $C5/2, 0)*MAX(1 - $D5/200,0)*Crossbow!$F$5</f>
        <v>174.57299999999998</v>
      </c>
      <c r="BF5" s="3">
        <f>MAX(Crossbow!E$6 - $C5/2, 0)*MAX(1 - $D5/200,0)*Crossbow!$F$6</f>
        <v>210.71567999999999</v>
      </c>
      <c r="BG5" s="3">
        <f>MAX(Crossbow!E$7 - $C5/2, 0)*MAX(1 - $D5/200,0)*Crossbow!$F$7</f>
        <v>249.523008</v>
      </c>
      <c r="BJ5">
        <f>MAX(doge!E$3 - $C5, 0)</f>
        <v>29</v>
      </c>
      <c r="BK5">
        <f>MAX(doge!$E$4 - $C5, 0)</f>
        <v>34</v>
      </c>
      <c r="BL5">
        <f>MAX(doge!$E$5 - $C5, 0)</f>
        <v>39</v>
      </c>
      <c r="BM5">
        <f>MAX(doge!$E$6 - $C5, 0)</f>
        <v>44</v>
      </c>
      <c r="BN5">
        <f>MAX(doge!$E$7 - $C5, 0)</f>
        <v>49</v>
      </c>
      <c r="BP5" s="3">
        <f>MAX(hors!$E$3 - $C5/2, 0)*MAX(1 - $D5/200,0)</f>
        <v>62.58</v>
      </c>
      <c r="BQ5" s="3">
        <f>MAX(hors!$E$4 - $C5/2, 0)*MAX(1 - $D5/200,0)</f>
        <v>75.179999999999993</v>
      </c>
      <c r="BR5" s="3">
        <f>MAX(hors!$E$5 - $C5/2, 0)*MAX(1 - $D5/200,0)</f>
        <v>96.179999999999993</v>
      </c>
      <c r="BS5" s="3">
        <f>MAX(hors!$E$6 - $C5/2, 0)*MAX(1 - $D5/200,0)</f>
        <v>117.17999999999999</v>
      </c>
      <c r="BU5" s="3">
        <f>MAX(irgl!$E$3 - $C5, 0)*MAX(1 - $D5/100,0)</f>
        <v>135.32</v>
      </c>
      <c r="BV5" s="3">
        <f>MAX(irgl!$E$4 - $C5, 0)*MAX(1 - $D5/100,0)</f>
        <v>152.32</v>
      </c>
      <c r="BW5" s="3">
        <f>MAX(irgl!$E$5 - $C5, 0)*MAX(1 - $D5/100,0)</f>
        <v>176.11999999999998</v>
      </c>
      <c r="BX5" s="3">
        <f>MAX(irgl!$E$6 - $C5, 0)*MAX(1 - $D5/100,0)</f>
        <v>203.32</v>
      </c>
      <c r="BZ5" s="3">
        <f>MAX(sngl!$E$3, 0)*MAX(1 - $D5/100,0)</f>
        <v>81.599999999999994</v>
      </c>
      <c r="CA5" s="3">
        <f>MAX(sngl!$E$4, 0)*MAX(1 - $D5/100,0)</f>
        <v>95.199999999999989</v>
      </c>
      <c r="CB5" s="3">
        <f>MAX(sngl!$E$5, 0)*MAX(1 - $D5/100,0)</f>
        <v>115.6</v>
      </c>
      <c r="CC5" s="3">
        <f>MAX(sngl!$E$6, 0)*MAX(1 - $D5/100,0)</f>
        <v>136</v>
      </c>
    </row>
    <row r="6" spans="1:81" x14ac:dyDescent="0.3">
      <c r="A6" s="1">
        <v>4</v>
      </c>
      <c r="B6">
        <v>550</v>
      </c>
      <c r="C6">
        <v>2</v>
      </c>
      <c r="D6">
        <v>32</v>
      </c>
      <c r="E6">
        <v>105</v>
      </c>
      <c r="F6" s="3">
        <f t="shared" si="0"/>
        <v>190.98740943368713</v>
      </c>
      <c r="G6" s="3">
        <v>7</v>
      </c>
      <c r="H6" s="10">
        <f t="shared" si="1"/>
        <v>22</v>
      </c>
      <c r="I6" s="10">
        <f t="shared" si="2"/>
        <v>20</v>
      </c>
      <c r="J6" s="10">
        <f t="shared" si="3"/>
        <v>18</v>
      </c>
      <c r="K6" s="10">
        <f t="shared" si="4"/>
        <v>15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83.328000000000003</v>
      </c>
      <c r="X6" s="3">
        <f>MAX(Axe!E$3 - $C6/2, 0)*MAX(1 - $D6/200,0)*Axe!$F$3</f>
        <v>106.84800000000001</v>
      </c>
      <c r="Y6" s="3">
        <f>MAX(Axe!E$4 - $C6/2, 0)*MAX(1 - $D6/200,0)*Axe!$F$4</f>
        <v>133.56</v>
      </c>
      <c r="Z6" s="3">
        <f>MAX(Axe!E$5 - $C6/2, 0)*MAX(1 - $D6/200,0)*Axe!$F$5</f>
        <v>164.47200000000001</v>
      </c>
      <c r="AA6" s="3">
        <f>MAX(Axe!E$6 - $C6/2, 0)*MAX(1 - $D6/200,0)*Axe!$F$6</f>
        <v>197.73599999999999</v>
      </c>
      <c r="AB6" s="3">
        <f>MAX(Axe!E$7 - $C6/2, 0)*MAX(1 - $D6/200,0)*Axe!$F$7</f>
        <v>234.52799999999999</v>
      </c>
      <c r="AD6" s="3">
        <f>MAX(Scythe!D$2, 0)*MAX(1 - $D6/100,0)*Scythe!$F$2</f>
        <v>62.559999999999995</v>
      </c>
      <c r="AE6" s="3">
        <f>MAX(Scythe!D$3, 0)*MAX(1 - $D6/100,0)*Scythe!$F$3</f>
        <v>82.96</v>
      </c>
      <c r="AF6" s="3">
        <f>MAX(Scythe!D$4, 0)*MAX(1 - $D6/100,0)*Scythe!$F$4</f>
        <v>106.07999999999998</v>
      </c>
      <c r="AG6" s="3">
        <f>MAX(Scythe!D$5, 0)*MAX(1 - $D6/100,0)*Scythe!$F$5</f>
        <v>133.28</v>
      </c>
      <c r="AH6" s="3">
        <f>MAX(Scythe!D$6, 0)*MAX(1 - $D6/100,0)*Scythe!$F$6</f>
        <v>163.19999999999999</v>
      </c>
      <c r="AI6" s="3">
        <f>MAX(Scythe!D$7, 0)*MAX(1 - $D6/100,0)*Scythe!$F$7</f>
        <v>195.83999999999997</v>
      </c>
      <c r="AJ6" s="3">
        <f>MAX(Scythe!D$8, 0)*MAX(1 - $D6/100,0)*Scythe!$F$8</f>
        <v>51.679999999999993</v>
      </c>
      <c r="AK6" s="3">
        <f>MAX(Scythe!D$9, 0)*MAX(1 - $D6/100,0)*Scythe!$F$9</f>
        <v>59.839999999999996</v>
      </c>
      <c r="AL6" s="3">
        <f>MAX(Scythe!D$10, 0)*MAX(1 - $D6/100,0)*Scythe!$F$10</f>
        <v>68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72.155009689265086</v>
      </c>
      <c r="AV6" s="3">
        <f>MAX(Bow!E$3 - $C6, 0)*MAX(1 - $D6/100,0)*Bow!$F$3</f>
        <v>95.631834232243136</v>
      </c>
      <c r="AW6" s="3">
        <f>MAX(Bow!E$4 - $C6, 0)*MAX(1 - $D6/100,0)*Bow!$F$4</f>
        <v>116.50012271489031</v>
      </c>
      <c r="AX6" s="3">
        <f>MAX(Bow!E$5 - $C6, 0)*MAX(1 - $D6/100,0)*Bow!$F$5</f>
        <v>145.19401937853019</v>
      </c>
      <c r="AY6" s="3">
        <f>MAX(Bow!E$6 - $C6, 0)*MAX(1 - $D6/100,0)*Bow!$F$6</f>
        <v>173.88791604216999</v>
      </c>
      <c r="AZ6" s="3">
        <f>MAX(Bow!E$7 - $C6, 0)*MAX(1 - $D6/100,0)*Bow!$F$7</f>
        <v>207.79888482647166</v>
      </c>
      <c r="BB6" s="3">
        <f>MAX(Crossbow!E$2 - $C6/2, 0)*MAX(1 - $D6/200,0)*Crossbow!$F$2</f>
        <v>88.536000000000001</v>
      </c>
      <c r="BC6" s="3">
        <f>MAX(Crossbow!E$3 - $C6/2, 0)*MAX(1 - $D6/200,0)*Crossbow!$F$3</f>
        <v>113.526</v>
      </c>
      <c r="BD6" s="3">
        <f>MAX(Crossbow!E$4 - $C6/2, 0)*MAX(1 - $D6/200,0)*Crossbow!$F$4</f>
        <v>142.22879999999998</v>
      </c>
      <c r="BE6" s="3">
        <f>MAX(Crossbow!E$5 - $C6/2, 0)*MAX(1 - $D6/200,0)*Crossbow!$F$5</f>
        <v>174.21599999999998</v>
      </c>
      <c r="BF6" s="3">
        <f>MAX(Crossbow!E$6 - $C6/2, 0)*MAX(1 - $D6/200,0)*Crossbow!$F$6</f>
        <v>210.35867999999999</v>
      </c>
      <c r="BG6" s="3">
        <f>MAX(Crossbow!E$7 - $C6/2, 0)*MAX(1 - $D6/200,0)*Crossbow!$F$7</f>
        <v>249.16600800000001</v>
      </c>
      <c r="BJ6">
        <f>MAX(doge!E$3 - $C6, 0)</f>
        <v>28</v>
      </c>
      <c r="BK6">
        <f>MAX(doge!$E$4 - $C6, 0)</f>
        <v>33</v>
      </c>
      <c r="BL6">
        <f>MAX(doge!$E$5 - $C6, 0)</f>
        <v>38</v>
      </c>
      <c r="BM6">
        <f>MAX(doge!$E$6 - $C6, 0)</f>
        <v>43</v>
      </c>
      <c r="BN6">
        <f>MAX(doge!$E$7 - $C6, 0)</f>
        <v>48</v>
      </c>
      <c r="BP6" s="3">
        <f>MAX(hors!$E$3 - $C6/2, 0)*MAX(1 - $D6/200,0)</f>
        <v>62.16</v>
      </c>
      <c r="BQ6" s="3">
        <f>MAX(hors!$E$4 - $C6/2, 0)*MAX(1 - $D6/200,0)</f>
        <v>74.759999999999991</v>
      </c>
      <c r="BR6" s="3">
        <f>MAX(hors!$E$5 - $C6/2, 0)*MAX(1 - $D6/200,0)</f>
        <v>95.759999999999991</v>
      </c>
      <c r="BS6" s="3">
        <f>MAX(hors!$E$6 - $C6/2, 0)*MAX(1 - $D6/200,0)</f>
        <v>116.75999999999999</v>
      </c>
      <c r="BU6" s="3">
        <f>MAX(irgl!$E$3 - $C6, 0)*MAX(1 - $D6/100,0)</f>
        <v>134.63999999999999</v>
      </c>
      <c r="BV6" s="3">
        <f>MAX(irgl!$E$4 - $C6, 0)*MAX(1 - $D6/100,0)</f>
        <v>151.63999999999999</v>
      </c>
      <c r="BW6" s="3">
        <f>MAX(irgl!$E$5 - $C6, 0)*MAX(1 - $D6/100,0)</f>
        <v>175.44</v>
      </c>
      <c r="BX6" s="3">
        <f>MAX(irgl!$E$6 - $C6, 0)*MAX(1 - $D6/100,0)</f>
        <v>202.64</v>
      </c>
      <c r="BZ6" s="3">
        <f>MAX(sngl!$E$3, 0)*MAX(1 - $D6/100,0)</f>
        <v>81.599999999999994</v>
      </c>
      <c r="CA6" s="3">
        <f>MAX(sngl!$E$4, 0)*MAX(1 - $D6/100,0)</f>
        <v>95.199999999999989</v>
      </c>
      <c r="CB6" s="3">
        <f>MAX(sngl!$E$5, 0)*MAX(1 - $D6/100,0)</f>
        <v>115.6</v>
      </c>
      <c r="CC6" s="3">
        <f>MAX(sngl!$E$6, 0)*MAX(1 - $D6/100,0)</f>
        <v>136</v>
      </c>
    </row>
    <row r="7" spans="1:81" x14ac:dyDescent="0.3">
      <c r="A7" s="1">
        <v>5</v>
      </c>
      <c r="B7">
        <v>600</v>
      </c>
      <c r="C7">
        <v>2</v>
      </c>
      <c r="D7">
        <v>35</v>
      </c>
      <c r="E7">
        <v>120</v>
      </c>
      <c r="F7" s="3">
        <f t="shared" si="0"/>
        <v>235.33189949889254</v>
      </c>
      <c r="G7" s="3">
        <v>9.5</v>
      </c>
      <c r="H7" s="10">
        <f t="shared" si="1"/>
        <v>27</v>
      </c>
      <c r="I7" s="10">
        <f t="shared" si="2"/>
        <v>24</v>
      </c>
      <c r="J7" s="10">
        <f t="shared" si="3"/>
        <v>22</v>
      </c>
      <c r="K7" s="10">
        <f t="shared" si="4"/>
        <v>19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81.84</v>
      </c>
      <c r="X7" s="3">
        <f>MAX(Axe!E$3 - $C7/2, 0)*MAX(1 - $D7/200,0)*Axe!$F$3</f>
        <v>104.94</v>
      </c>
      <c r="Y7" s="3">
        <f>MAX(Axe!E$4 - $C7/2, 0)*MAX(1 - $D7/200,0)*Axe!$F$4</f>
        <v>131.17500000000001</v>
      </c>
      <c r="Z7" s="3">
        <f>MAX(Axe!E$5 - $C7/2, 0)*MAX(1 - $D7/200,0)*Axe!$F$5</f>
        <v>161.535</v>
      </c>
      <c r="AA7" s="3">
        <f>MAX(Axe!E$6 - $C7/2, 0)*MAX(1 - $D7/200,0)*Axe!$F$6</f>
        <v>194.20500000000001</v>
      </c>
      <c r="AB7" s="3">
        <f>MAX(Axe!E$7 - $C7/2, 0)*MAX(1 - $D7/200,0)*Axe!$F$7</f>
        <v>230.34000000000003</v>
      </c>
      <c r="AD7" s="3">
        <f>MAX(Scythe!D$2, 0)*MAX(1 - $D7/100,0)*Scythe!$F$2</f>
        <v>59.800000000000004</v>
      </c>
      <c r="AE7" s="3">
        <f>MAX(Scythe!D$3, 0)*MAX(1 - $D7/100,0)*Scythe!$F$3</f>
        <v>79.3</v>
      </c>
      <c r="AF7" s="3">
        <f>MAX(Scythe!D$4, 0)*MAX(1 - $D7/100,0)*Scythe!$F$4</f>
        <v>101.4</v>
      </c>
      <c r="AG7" s="3">
        <f>MAX(Scythe!D$5, 0)*MAX(1 - $D7/100,0)*Scythe!$F$5</f>
        <v>127.4</v>
      </c>
      <c r="AH7" s="3">
        <f>MAX(Scythe!D$6, 0)*MAX(1 - $D7/100,0)*Scythe!$F$6</f>
        <v>156</v>
      </c>
      <c r="AI7" s="3">
        <f>MAX(Scythe!D$7, 0)*MAX(1 - $D7/100,0)*Scythe!$F$7</f>
        <v>187.20000000000002</v>
      </c>
      <c r="AJ7" s="3">
        <f>MAX(Scythe!D$8, 0)*MAX(1 - $D7/100,0)*Scythe!$F$8</f>
        <v>49.4</v>
      </c>
      <c r="AK7" s="3">
        <f>MAX(Scythe!D$9, 0)*MAX(1 - $D7/100,0)*Scythe!$F$9</f>
        <v>57.2</v>
      </c>
      <c r="AL7" s="3">
        <f>MAX(Scythe!D$10, 0)*MAX(1 - $D7/100,0)*Scythe!$F$10</f>
        <v>65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68.971700438268101</v>
      </c>
      <c r="AV7" s="3">
        <f>MAX(Bow!E$3 - $C7, 0)*MAX(1 - $D7/100,0)*Bow!$F$3</f>
        <v>91.412782721997132</v>
      </c>
      <c r="AW7" s="3">
        <f>MAX(Bow!E$4 - $C7, 0)*MAX(1 - $D7/100,0)*Bow!$F$4</f>
        <v>111.36041141864517</v>
      </c>
      <c r="AX7" s="3">
        <f>MAX(Bow!E$5 - $C7, 0)*MAX(1 - $D7/100,0)*Bow!$F$5</f>
        <v>138.7884008765362</v>
      </c>
      <c r="AY7" s="3">
        <f>MAX(Bow!E$6 - $C7, 0)*MAX(1 - $D7/100,0)*Bow!$F$6</f>
        <v>166.21639033442722</v>
      </c>
      <c r="AZ7" s="3">
        <f>MAX(Bow!E$7 - $C7, 0)*MAX(1 - $D7/100,0)*Bow!$F$7</f>
        <v>198.6312869664803</v>
      </c>
      <c r="BB7" s="3">
        <f>MAX(Crossbow!E$2 - $C7/2, 0)*MAX(1 - $D7/200,0)*Crossbow!$F$2</f>
        <v>86.954999999999998</v>
      </c>
      <c r="BC7" s="3">
        <f>MAX(Crossbow!E$3 - $C7/2, 0)*MAX(1 - $D7/200,0)*Crossbow!$F$3</f>
        <v>111.49874999999999</v>
      </c>
      <c r="BD7" s="3">
        <f>MAX(Crossbow!E$4 - $C7/2, 0)*MAX(1 - $D7/200,0)*Crossbow!$F$4</f>
        <v>139.68899999999996</v>
      </c>
      <c r="BE7" s="3">
        <f>MAX(Crossbow!E$5 - $C7/2, 0)*MAX(1 - $D7/200,0)*Crossbow!$F$5</f>
        <v>171.10499999999996</v>
      </c>
      <c r="BF7" s="3">
        <f>MAX(Crossbow!E$6 - $C7/2, 0)*MAX(1 - $D7/200,0)*Crossbow!$F$6</f>
        <v>206.60227499999999</v>
      </c>
      <c r="BG7" s="3">
        <f>MAX(Crossbow!E$7 - $C7/2, 0)*MAX(1 - $D7/200,0)*Crossbow!$F$7</f>
        <v>244.71661499999999</v>
      </c>
      <c r="BJ7">
        <f>MAX(doge!E$3 - $C7, 0)</f>
        <v>28</v>
      </c>
      <c r="BK7">
        <f>MAX(doge!$E$4 - $C7, 0)</f>
        <v>33</v>
      </c>
      <c r="BL7">
        <f>MAX(doge!$E$5 - $C7, 0)</f>
        <v>38</v>
      </c>
      <c r="BM7">
        <f>MAX(doge!$E$6 - $C7, 0)</f>
        <v>43</v>
      </c>
      <c r="BN7">
        <f>MAX(doge!$E$7 - $C7, 0)</f>
        <v>48</v>
      </c>
      <c r="BP7" s="3">
        <f>MAX(hors!$E$3 - $C7/2, 0)*MAX(1 - $D7/200,0)</f>
        <v>61.05</v>
      </c>
      <c r="BQ7" s="3">
        <f>MAX(hors!$E$4 - $C7/2, 0)*MAX(1 - $D7/200,0)</f>
        <v>73.424999999999997</v>
      </c>
      <c r="BR7" s="3">
        <f>MAX(hors!$E$5 - $C7/2, 0)*MAX(1 - $D7/200,0)</f>
        <v>94.05</v>
      </c>
      <c r="BS7" s="3">
        <f>MAX(hors!$E$6 - $C7/2, 0)*MAX(1 - $D7/200,0)</f>
        <v>114.675</v>
      </c>
      <c r="BU7" s="3">
        <f>MAX(irgl!$E$3 - $C7, 0)*MAX(1 - $D7/100,0)</f>
        <v>128.70000000000002</v>
      </c>
      <c r="BV7" s="3">
        <f>MAX(irgl!$E$4 - $C7, 0)*MAX(1 - $D7/100,0)</f>
        <v>144.95000000000002</v>
      </c>
      <c r="BW7" s="3">
        <f>MAX(irgl!$E$5 - $C7, 0)*MAX(1 - $D7/100,0)</f>
        <v>167.70000000000002</v>
      </c>
      <c r="BX7" s="3">
        <f>MAX(irgl!$E$6 - $C7, 0)*MAX(1 - $D7/100,0)</f>
        <v>193.70000000000002</v>
      </c>
      <c r="BZ7" s="3">
        <f>MAX(sngl!$E$3, 0)*MAX(1 - $D7/100,0)</f>
        <v>78</v>
      </c>
      <c r="CA7" s="3">
        <f>MAX(sngl!$E$4, 0)*MAX(1 - $D7/100,0)</f>
        <v>91</v>
      </c>
      <c r="CB7" s="3">
        <f>MAX(sngl!$E$5, 0)*MAX(1 - $D7/100,0)</f>
        <v>110.5</v>
      </c>
      <c r="CC7" s="3">
        <f>MAX(sngl!$E$6, 0)*MAX(1 - $D7/100,0)</f>
        <v>130</v>
      </c>
    </row>
    <row r="8" spans="1:81" x14ac:dyDescent="0.3">
      <c r="A8" s="1">
        <v>6</v>
      </c>
      <c r="B8">
        <v>675</v>
      </c>
      <c r="C8">
        <v>3</v>
      </c>
      <c r="D8">
        <v>37</v>
      </c>
      <c r="E8">
        <v>130</v>
      </c>
      <c r="F8" s="3">
        <f t="shared" si="0"/>
        <v>286.40681769860481</v>
      </c>
      <c r="G8" s="3">
        <v>12</v>
      </c>
      <c r="H8" s="10">
        <f t="shared" si="1"/>
        <v>31</v>
      </c>
      <c r="I8" s="10">
        <f t="shared" si="2"/>
        <v>29</v>
      </c>
      <c r="J8" s="10">
        <f t="shared" si="3"/>
        <v>26</v>
      </c>
      <c r="K8" s="10">
        <f t="shared" si="4"/>
        <v>23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80.521999999999991</v>
      </c>
      <c r="X8" s="3">
        <f>MAX(Axe!E$3 - $C8/2, 0)*MAX(1 - $D8/200,0)*Axe!$F$3</f>
        <v>103.34199999999998</v>
      </c>
      <c r="Y8" s="3">
        <f>MAX(Axe!E$4 - $C8/2, 0)*MAX(1 - $D8/200,0)*Axe!$F$4</f>
        <v>129.25899999999999</v>
      </c>
      <c r="Z8" s="3">
        <f>MAX(Axe!E$5 - $C8/2, 0)*MAX(1 - $D8/200,0)*Axe!$F$5</f>
        <v>159.251</v>
      </c>
      <c r="AA8" s="3">
        <f>MAX(Axe!E$6 - $C8/2, 0)*MAX(1 - $D8/200,0)*Axe!$F$6</f>
        <v>191.52499999999998</v>
      </c>
      <c r="AB8" s="3">
        <f>MAX(Axe!E$7 - $C8/2, 0)*MAX(1 - $D8/200,0)*Axe!$F$7</f>
        <v>227.22199999999998</v>
      </c>
      <c r="AD8" s="3">
        <f>MAX(Scythe!D$2, 0)*MAX(1 - $D8/100,0)*Scythe!$F$2</f>
        <v>57.96</v>
      </c>
      <c r="AE8" s="3">
        <f>MAX(Scythe!D$3, 0)*MAX(1 - $D8/100,0)*Scythe!$F$3</f>
        <v>76.86</v>
      </c>
      <c r="AF8" s="3">
        <f>MAX(Scythe!D$4, 0)*MAX(1 - $D8/100,0)*Scythe!$F$4</f>
        <v>98.28</v>
      </c>
      <c r="AG8" s="3">
        <f>MAX(Scythe!D$5, 0)*MAX(1 - $D8/100,0)*Scythe!$F$5</f>
        <v>123.48</v>
      </c>
      <c r="AH8" s="3">
        <f>MAX(Scythe!D$6, 0)*MAX(1 - $D8/100,0)*Scythe!$F$6</f>
        <v>151.19999999999999</v>
      </c>
      <c r="AI8" s="3">
        <f>MAX(Scythe!D$7, 0)*MAX(1 - $D8/100,0)*Scythe!$F$7</f>
        <v>181.44</v>
      </c>
      <c r="AJ8" s="3">
        <f>MAX(Scythe!D$8, 0)*MAX(1 - $D8/100,0)*Scythe!$F$8</f>
        <v>47.88</v>
      </c>
      <c r="AK8" s="3">
        <f>MAX(Scythe!D$9, 0)*MAX(1 - $D8/100,0)*Scythe!$F$9</f>
        <v>55.44</v>
      </c>
      <c r="AL8" s="3">
        <f>MAX(Scythe!D$10, 0)*MAX(1 - $D8/100,0)*Scythe!$F$10</f>
        <v>63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66.439994270936779</v>
      </c>
      <c r="AV8" s="3">
        <f>MAX(Bow!E$3 - $C8, 0)*MAX(1 - $D8/100,0)*Bow!$F$3</f>
        <v>88.190581715166459</v>
      </c>
      <c r="AW8" s="3">
        <f>MAX(Bow!E$4 - $C8, 0)*MAX(1 - $D8/100,0)*Bow!$F$4</f>
        <v>107.52443722114839</v>
      </c>
      <c r="AX8" s="3">
        <f>MAX(Bow!E$5 - $C8, 0)*MAX(1 - $D8/100,0)*Bow!$F$5</f>
        <v>134.10848854187356</v>
      </c>
      <c r="AY8" s="3">
        <f>MAX(Bow!E$6 - $C8, 0)*MAX(1 - $D8/100,0)*Bow!$F$6</f>
        <v>160.69253986259869</v>
      </c>
      <c r="AZ8" s="3">
        <f>MAX(Bow!E$7 - $C8, 0)*MAX(1 - $D8/100,0)*Bow!$F$7</f>
        <v>192.11005505981936</v>
      </c>
      <c r="BB8" s="3">
        <f>MAX(Crossbow!E$2 - $C8/2, 0)*MAX(1 - $D8/200,0)*Crossbow!$F$2</f>
        <v>85.554624999999987</v>
      </c>
      <c r="BC8" s="3">
        <f>MAX(Crossbow!E$3 - $C8/2, 0)*MAX(1 - $D8/200,0)*Crossbow!$F$3</f>
        <v>109.80087499999998</v>
      </c>
      <c r="BD8" s="3">
        <f>MAX(Crossbow!E$4 - $C8/2, 0)*MAX(1 - $D8/200,0)*Crossbow!$F$4</f>
        <v>137.64942499999998</v>
      </c>
      <c r="BE8" s="3">
        <f>MAX(Crossbow!E$5 - $C8/2, 0)*MAX(1 - $D8/200,0)*Crossbow!$F$5</f>
        <v>168.68462499999995</v>
      </c>
      <c r="BF8" s="3">
        <f>MAX(Crossbow!E$6 - $C8/2, 0)*MAX(1 - $D8/200,0)*Crossbow!$F$6</f>
        <v>203.75162999999998</v>
      </c>
      <c r="BG8" s="3">
        <f>MAX(Crossbow!E$7 - $C8/2, 0)*MAX(1 - $D8/200,0)*Crossbow!$F$7</f>
        <v>241.403978</v>
      </c>
      <c r="BJ8">
        <f>MAX(doge!E$3 - $C8, 0)</f>
        <v>27</v>
      </c>
      <c r="BK8">
        <f>MAX(doge!$E$4 - $C8, 0)</f>
        <v>32</v>
      </c>
      <c r="BL8">
        <f>MAX(doge!$E$5 - $C8, 0)</f>
        <v>37</v>
      </c>
      <c r="BM8">
        <f>MAX(doge!$E$6 - $C8, 0)</f>
        <v>42</v>
      </c>
      <c r="BN8">
        <f>MAX(doge!$E$7 - $C8, 0)</f>
        <v>47</v>
      </c>
      <c r="BP8" s="3">
        <f>MAX(hors!$E$3 - $C8/2, 0)*MAX(1 - $D8/200,0)</f>
        <v>59.902499999999996</v>
      </c>
      <c r="BQ8" s="3">
        <f>MAX(hors!$E$4 - $C8/2, 0)*MAX(1 - $D8/200,0)</f>
        <v>72.127499999999998</v>
      </c>
      <c r="BR8" s="3">
        <f>MAX(hors!$E$5 - $C8/2, 0)*MAX(1 - $D8/200,0)</f>
        <v>92.502499999999998</v>
      </c>
      <c r="BS8" s="3">
        <f>MAX(hors!$E$6 - $C8/2, 0)*MAX(1 - $D8/200,0)</f>
        <v>112.8775</v>
      </c>
      <c r="BU8" s="3">
        <f>MAX(irgl!$E$3 - $C8, 0)*MAX(1 - $D8/100,0)</f>
        <v>124.11</v>
      </c>
      <c r="BV8" s="3">
        <f>MAX(irgl!$E$4 - $C8, 0)*MAX(1 - $D8/100,0)</f>
        <v>139.86000000000001</v>
      </c>
      <c r="BW8" s="3">
        <f>MAX(irgl!$E$5 - $C8, 0)*MAX(1 - $D8/100,0)</f>
        <v>161.91</v>
      </c>
      <c r="BX8" s="3">
        <f>MAX(irgl!$E$6 - $C8, 0)*MAX(1 - $D8/100,0)</f>
        <v>187.11</v>
      </c>
      <c r="BZ8" s="3">
        <f>MAX(sngl!$E$3, 0)*MAX(1 - $D8/100,0)</f>
        <v>75.599999999999994</v>
      </c>
      <c r="CA8" s="3">
        <f>MAX(sngl!$E$4, 0)*MAX(1 - $D8/100,0)</f>
        <v>88.2</v>
      </c>
      <c r="CB8" s="3">
        <f>MAX(sngl!$E$5, 0)*MAX(1 - $D8/100,0)</f>
        <v>107.1</v>
      </c>
      <c r="CC8" s="3">
        <f>MAX(sngl!$E$6, 0)*MAX(1 - $D8/100,0)</f>
        <v>126</v>
      </c>
    </row>
    <row r="9" spans="1:81" x14ac:dyDescent="0.3">
      <c r="A9" s="1">
        <v>7</v>
      </c>
      <c r="B9">
        <v>730</v>
      </c>
      <c r="C9">
        <v>4</v>
      </c>
      <c r="D9">
        <v>40</v>
      </c>
      <c r="E9">
        <v>145</v>
      </c>
      <c r="F9" s="3">
        <f t="shared" si="0"/>
        <v>345.19591486663109</v>
      </c>
      <c r="G9" s="3">
        <v>14.5</v>
      </c>
      <c r="H9" s="10">
        <f t="shared" si="1"/>
        <v>35</v>
      </c>
      <c r="I9" s="10">
        <f t="shared" si="2"/>
        <v>32</v>
      </c>
      <c r="J9" s="10">
        <f t="shared" si="3"/>
        <v>29</v>
      </c>
      <c r="K9" s="10">
        <f t="shared" si="4"/>
        <v>26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78.720000000000013</v>
      </c>
      <c r="X9" s="3">
        <f>MAX(Axe!E$3 - $C9/2, 0)*MAX(1 - $D9/200,0)*Axe!$F$3</f>
        <v>101.12</v>
      </c>
      <c r="Y9" s="3">
        <f>MAX(Axe!E$4 - $C9/2, 0)*MAX(1 - $D9/200,0)*Axe!$F$4</f>
        <v>126.56000000000002</v>
      </c>
      <c r="Z9" s="3">
        <f>MAX(Axe!E$5 - $C9/2, 0)*MAX(1 - $D9/200,0)*Axe!$F$5</f>
        <v>156</v>
      </c>
      <c r="AA9" s="3">
        <f>MAX(Axe!E$6 - $C9/2, 0)*MAX(1 - $D9/200,0)*Axe!$F$6</f>
        <v>187.68000000000004</v>
      </c>
      <c r="AB9" s="3">
        <f>MAX(Axe!E$7 - $C9/2, 0)*MAX(1 - $D9/200,0)*Axe!$F$7</f>
        <v>222.72000000000003</v>
      </c>
      <c r="AD9" s="3">
        <f>MAX(Scythe!D$2, 0)*MAX(1 - $D9/100,0)*Scythe!$F$2</f>
        <v>55.199999999999996</v>
      </c>
      <c r="AE9" s="3">
        <f>MAX(Scythe!D$3, 0)*MAX(1 - $D9/100,0)*Scythe!$F$3</f>
        <v>73.2</v>
      </c>
      <c r="AF9" s="3">
        <f>MAX(Scythe!D$4, 0)*MAX(1 - $D9/100,0)*Scythe!$F$4</f>
        <v>93.6</v>
      </c>
      <c r="AG9" s="3">
        <f>MAX(Scythe!D$5, 0)*MAX(1 - $D9/100,0)*Scythe!$F$5</f>
        <v>117.6</v>
      </c>
      <c r="AH9" s="3">
        <f>MAX(Scythe!D$6, 0)*MAX(1 - $D9/100,0)*Scythe!$F$6</f>
        <v>144</v>
      </c>
      <c r="AI9" s="3">
        <f>MAX(Scythe!D$7, 0)*MAX(1 - $D9/100,0)*Scythe!$F$7</f>
        <v>172.79999999999998</v>
      </c>
      <c r="AJ9" s="3">
        <f>MAX(Scythe!D$8, 0)*MAX(1 - $D9/100,0)*Scythe!$F$8</f>
        <v>45.6</v>
      </c>
      <c r="AK9" s="3">
        <f>MAX(Scythe!D$9, 0)*MAX(1 - $D9/100,0)*Scythe!$F$9</f>
        <v>52.8</v>
      </c>
      <c r="AL9" s="3">
        <f>MAX(Scythe!D$10, 0)*MAX(1 - $D9/100,0)*Scythe!$F$10</f>
        <v>60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62.886185019939781</v>
      </c>
      <c r="AV9" s="3">
        <f>MAX(Bow!E$3 - $C9, 0)*MAX(1 - $D9/100,0)*Bow!$F$3</f>
        <v>83.60103020492042</v>
      </c>
      <c r="AW9" s="3">
        <f>MAX(Bow!E$4 - $C9, 0)*MAX(1 - $D9/100,0)*Bow!$F$4</f>
        <v>102.01422592490322</v>
      </c>
      <c r="AX9" s="3">
        <f>MAX(Bow!E$5 - $C9, 0)*MAX(1 - $D9/100,0)*Bow!$F$5</f>
        <v>127.33237003987956</v>
      </c>
      <c r="AY9" s="3">
        <f>MAX(Bow!E$6 - $C9, 0)*MAX(1 - $D9/100,0)*Bow!$F$6</f>
        <v>152.6505141548559</v>
      </c>
      <c r="AZ9" s="3">
        <f>MAX(Bow!E$7 - $C9, 0)*MAX(1 - $D9/100,0)*Bow!$F$7</f>
        <v>182.57195719982792</v>
      </c>
      <c r="BB9" s="3">
        <f>MAX(Crossbow!E$2 - $C9/2, 0)*MAX(1 - $D9/200,0)*Crossbow!$F$2</f>
        <v>83.64</v>
      </c>
      <c r="BC9" s="3">
        <f>MAX(Crossbow!E$3 - $C9/2, 0)*MAX(1 - $D9/200,0)*Crossbow!$F$3</f>
        <v>107.44</v>
      </c>
      <c r="BD9" s="3">
        <f>MAX(Crossbow!E$4 - $C9/2, 0)*MAX(1 - $D9/200,0)*Crossbow!$F$4</f>
        <v>134.77600000000001</v>
      </c>
      <c r="BE9" s="3">
        <f>MAX(Crossbow!E$5 - $C9/2, 0)*MAX(1 - $D9/200,0)*Crossbow!$F$5</f>
        <v>165.23999999999998</v>
      </c>
      <c r="BF9" s="3">
        <f>MAX(Crossbow!E$6 - $C9/2, 0)*MAX(1 - $D9/200,0)*Crossbow!$F$6</f>
        <v>199.66160000000002</v>
      </c>
      <c r="BG9" s="3">
        <f>MAX(Crossbow!E$7 - $C9/2, 0)*MAX(1 - $D9/200,0)*Crossbow!$F$7</f>
        <v>236.62096000000003</v>
      </c>
      <c r="BJ9">
        <f>MAX(doge!E$3 - $C9, 0)</f>
        <v>26</v>
      </c>
      <c r="BK9">
        <f>MAX(doge!$E$4 - $C9, 0)</f>
        <v>31</v>
      </c>
      <c r="BL9">
        <f>MAX(doge!$E$5 - $C9, 0)</f>
        <v>36</v>
      </c>
      <c r="BM9">
        <f>MAX(doge!$E$6 - $C9, 0)</f>
        <v>41</v>
      </c>
      <c r="BN9">
        <f>MAX(doge!$E$7 - $C9, 0)</f>
        <v>46</v>
      </c>
      <c r="BP9" s="3">
        <f>MAX(hors!$E$3 - $C9/2, 0)*MAX(1 - $D9/200,0)</f>
        <v>58.400000000000006</v>
      </c>
      <c r="BQ9" s="3">
        <f>MAX(hors!$E$4 - $C9/2, 0)*MAX(1 - $D9/200,0)</f>
        <v>70.400000000000006</v>
      </c>
      <c r="BR9" s="3">
        <f>MAX(hors!$E$5 - $C9/2, 0)*MAX(1 - $D9/200,0)</f>
        <v>90.4</v>
      </c>
      <c r="BS9" s="3">
        <f>MAX(hors!$E$6 - $C9/2, 0)*MAX(1 - $D9/200,0)</f>
        <v>110.4</v>
      </c>
      <c r="BU9" s="3">
        <f>MAX(irgl!$E$3 - $C9, 0)*MAX(1 - $D9/100,0)</f>
        <v>117.6</v>
      </c>
      <c r="BV9" s="3">
        <f>MAX(irgl!$E$4 - $C9, 0)*MAX(1 - $D9/100,0)</f>
        <v>132.6</v>
      </c>
      <c r="BW9" s="3">
        <f>MAX(irgl!$E$5 - $C9, 0)*MAX(1 - $D9/100,0)</f>
        <v>153.6</v>
      </c>
      <c r="BX9" s="3">
        <f>MAX(irgl!$E$6 - $C9, 0)*MAX(1 - $D9/100,0)</f>
        <v>177.6</v>
      </c>
      <c r="BZ9" s="3">
        <f>MAX(sngl!$E$3, 0)*MAX(1 - $D9/100,0)</f>
        <v>72</v>
      </c>
      <c r="CA9" s="3">
        <f>MAX(sngl!$E$4, 0)*MAX(1 - $D9/100,0)</f>
        <v>84</v>
      </c>
      <c r="CB9" s="3">
        <f>MAX(sngl!$E$5, 0)*MAX(1 - $D9/100,0)</f>
        <v>102</v>
      </c>
      <c r="CC9" s="3">
        <f>MAX(sngl!$E$6, 0)*MAX(1 - $D9/100,0)</f>
        <v>120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1.1000000000000001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9E0A-0E99-4A4C-861B-76DBFC4BA14A}">
  <dimension ref="A1:H7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8.21875" bestFit="1" customWidth="1"/>
    <col min="5" max="5" width="9.88671875" bestFit="1" customWidth="1"/>
    <col min="6" max="6" width="6.21875" bestFit="1" customWidth="1"/>
    <col min="7" max="7" width="11" bestFit="1" customWidth="1"/>
    <col min="8" max="8" width="6.88671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59</v>
      </c>
      <c r="E1" s="4" t="s">
        <v>62</v>
      </c>
      <c r="F1" s="4" t="s">
        <v>42</v>
      </c>
      <c r="G1" s="4" t="s">
        <v>39</v>
      </c>
      <c r="H1" s="4" t="s">
        <v>60</v>
      </c>
    </row>
    <row r="2" spans="1:8" x14ac:dyDescent="0.3">
      <c r="A2" s="5">
        <v>1</v>
      </c>
      <c r="B2">
        <v>147</v>
      </c>
      <c r="C2">
        <v>221</v>
      </c>
      <c r="D2">
        <f>AVERAGE(B2, C2)</f>
        <v>184</v>
      </c>
      <c r="E2" s="9">
        <f>D2/5</f>
        <v>36.799999999999997</v>
      </c>
      <c r="F2">
        <v>2</v>
      </c>
      <c r="G2" s="3">
        <f>$E2^2/7.5+$E2*15-400</f>
        <v>332.56533333333334</v>
      </c>
      <c r="H2" s="6">
        <f>(C2-B2)/D2</f>
        <v>0.40217391304347827</v>
      </c>
    </row>
    <row r="3" spans="1:8" x14ac:dyDescent="0.3">
      <c r="A3" s="5">
        <v>2</v>
      </c>
      <c r="B3">
        <v>192</v>
      </c>
      <c r="C3">
        <v>308</v>
      </c>
      <c r="D3">
        <f t="shared" ref="D3:D7" si="0">AVERAGE(B3, C3)</f>
        <v>250</v>
      </c>
      <c r="E3" s="9">
        <f t="shared" ref="E3:E7" si="1">D3/5</f>
        <v>50</v>
      </c>
      <c r="F3">
        <v>2</v>
      </c>
      <c r="G3" s="3">
        <f t="shared" ref="G3:G7" si="2">$E3^2/7.5+$E3*15-400</f>
        <v>683.33333333333326</v>
      </c>
      <c r="H3" s="6">
        <f t="shared" ref="H3:H7" si="3">(C3-B3)/D3</f>
        <v>0.46400000000000002</v>
      </c>
    </row>
    <row r="4" spans="1:8" x14ac:dyDescent="0.3">
      <c r="A4" s="5">
        <v>3</v>
      </c>
      <c r="B4">
        <v>237</v>
      </c>
      <c r="C4">
        <v>403</v>
      </c>
      <c r="D4">
        <f t="shared" si="0"/>
        <v>320</v>
      </c>
      <c r="E4" s="9">
        <f t="shared" si="1"/>
        <v>64</v>
      </c>
      <c r="F4">
        <v>2</v>
      </c>
      <c r="G4" s="3">
        <f t="shared" si="2"/>
        <v>1106.1333333333332</v>
      </c>
      <c r="H4" s="6">
        <f t="shared" si="3"/>
        <v>0.51875000000000004</v>
      </c>
    </row>
    <row r="5" spans="1:8" x14ac:dyDescent="0.3">
      <c r="A5" s="5">
        <v>4</v>
      </c>
      <c r="B5">
        <v>286</v>
      </c>
      <c r="C5">
        <v>518</v>
      </c>
      <c r="D5">
        <f t="shared" si="0"/>
        <v>402</v>
      </c>
      <c r="E5" s="9">
        <f t="shared" si="1"/>
        <v>80.400000000000006</v>
      </c>
      <c r="F5">
        <v>2</v>
      </c>
      <c r="G5" s="3">
        <f t="shared" si="2"/>
        <v>1667.8879999999999</v>
      </c>
      <c r="H5" s="6">
        <f t="shared" si="3"/>
        <v>0.57711442786069655</v>
      </c>
    </row>
    <row r="6" spans="1:8" x14ac:dyDescent="0.3">
      <c r="A6" s="5">
        <v>5</v>
      </c>
      <c r="B6">
        <v>333</v>
      </c>
      <c r="C6">
        <v>647</v>
      </c>
      <c r="D6">
        <f t="shared" si="0"/>
        <v>490</v>
      </c>
      <c r="E6" s="9">
        <f t="shared" si="1"/>
        <v>98</v>
      </c>
      <c r="F6">
        <v>2</v>
      </c>
      <c r="G6" s="3">
        <f t="shared" si="2"/>
        <v>2350.5333333333333</v>
      </c>
      <c r="H6" s="6">
        <f t="shared" si="3"/>
        <v>0.64081632653061227</v>
      </c>
    </row>
    <row r="7" spans="1:8" x14ac:dyDescent="0.3">
      <c r="A7" s="5">
        <v>6</v>
      </c>
      <c r="B7">
        <v>381</v>
      </c>
      <c r="C7">
        <v>795</v>
      </c>
      <c r="D7">
        <f t="shared" si="0"/>
        <v>588</v>
      </c>
      <c r="E7" s="9">
        <f t="shared" si="1"/>
        <v>117.6</v>
      </c>
      <c r="F7">
        <v>2</v>
      </c>
      <c r="G7" s="3">
        <f t="shared" si="2"/>
        <v>3207.9679999999998</v>
      </c>
      <c r="H7" s="6">
        <f t="shared" si="3"/>
        <v>0.70408163265306123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7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8.21875" bestFit="1" customWidth="1"/>
    <col min="5" max="5" width="10.6640625" bestFit="1" customWidth="1"/>
    <col min="6" max="6" width="6.21875" bestFit="1" customWidth="1"/>
    <col min="7" max="7" width="11" bestFit="1" customWidth="1"/>
    <col min="8" max="8" width="6.88671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59</v>
      </c>
      <c r="E1" s="4" t="s">
        <v>61</v>
      </c>
      <c r="F1" s="4" t="s">
        <v>42</v>
      </c>
      <c r="G1" s="4" t="s">
        <v>39</v>
      </c>
      <c r="H1" s="4" t="s">
        <v>60</v>
      </c>
    </row>
    <row r="2" spans="1:8" x14ac:dyDescent="0.3">
      <c r="A2" s="5">
        <v>1</v>
      </c>
      <c r="B2">
        <v>12</v>
      </c>
      <c r="C2">
        <v>16</v>
      </c>
      <c r="D2">
        <f>AVERAGE(B2, C2)</f>
        <v>14</v>
      </c>
      <c r="E2" s="9">
        <f>D2*(2*LN(21)+20/3.5)</f>
        <v>165.24662825625586</v>
      </c>
      <c r="F2">
        <v>0.65</v>
      </c>
      <c r="G2" s="3">
        <f xml:space="preserve"> $E2^2/90+2.5*$E2-320</f>
        <v>396.52155008576437</v>
      </c>
      <c r="H2" s="6">
        <f>(C2-B2)/D2</f>
        <v>0.2857142857142857</v>
      </c>
    </row>
    <row r="3" spans="1:8" x14ac:dyDescent="0.3">
      <c r="A3" s="5">
        <v>2</v>
      </c>
      <c r="B3">
        <v>16</v>
      </c>
      <c r="C3">
        <v>21</v>
      </c>
      <c r="D3">
        <f t="shared" ref="D3:D7" si="0">AVERAGE(B3, C3)</f>
        <v>18.5</v>
      </c>
      <c r="E3" s="9">
        <f t="shared" ref="E3:E7" si="1">D3*(2*LN(21)+20/3.5)</f>
        <v>218.36161591005236</v>
      </c>
      <c r="F3">
        <v>0.65</v>
      </c>
      <c r="G3" s="3">
        <f t="shared" ref="G3:G7" si="2" xml:space="preserve"> $E3^2/90+2.5*$E3-320</f>
        <v>755.70176536234476</v>
      </c>
      <c r="H3" s="6">
        <f t="shared" ref="H3:H7" si="3">(C3-B3)/D3</f>
        <v>0.27027027027027029</v>
      </c>
    </row>
    <row r="4" spans="1:8" x14ac:dyDescent="0.3">
      <c r="A4" s="5">
        <v>3</v>
      </c>
      <c r="B4">
        <v>19</v>
      </c>
      <c r="C4">
        <v>26</v>
      </c>
      <c r="D4">
        <f t="shared" si="0"/>
        <v>22.5</v>
      </c>
      <c r="E4" s="9">
        <f t="shared" si="1"/>
        <v>265.57493826898263</v>
      </c>
      <c r="F4">
        <v>0.65</v>
      </c>
      <c r="G4" s="3">
        <f t="shared" si="2"/>
        <v>1127.6045438566116</v>
      </c>
      <c r="H4" s="6">
        <f t="shared" si="3"/>
        <v>0.31111111111111112</v>
      </c>
    </row>
    <row r="5" spans="1:8" x14ac:dyDescent="0.3">
      <c r="A5" s="5">
        <v>4</v>
      </c>
      <c r="B5">
        <v>24</v>
      </c>
      <c r="C5">
        <v>32</v>
      </c>
      <c r="D5">
        <f t="shared" si="0"/>
        <v>28</v>
      </c>
      <c r="E5" s="9">
        <f t="shared" si="1"/>
        <v>330.49325651251172</v>
      </c>
      <c r="F5">
        <v>0.65</v>
      </c>
      <c r="G5" s="3">
        <f t="shared" si="2"/>
        <v>1719.8530590617779</v>
      </c>
      <c r="H5" s="6">
        <f t="shared" si="3"/>
        <v>0.2857142857142857</v>
      </c>
    </row>
    <row r="6" spans="1:8" x14ac:dyDescent="0.3">
      <c r="A6" s="5">
        <v>5</v>
      </c>
      <c r="B6">
        <v>29</v>
      </c>
      <c r="C6">
        <v>38</v>
      </c>
      <c r="D6">
        <f t="shared" si="0"/>
        <v>33.5</v>
      </c>
      <c r="E6" s="9">
        <f t="shared" si="1"/>
        <v>395.41157475604075</v>
      </c>
      <c r="F6">
        <v>0.65</v>
      </c>
      <c r="G6" s="3">
        <f t="shared" si="2"/>
        <v>2405.7546419017908</v>
      </c>
      <c r="H6" s="6">
        <f t="shared" si="3"/>
        <v>0.26865671641791045</v>
      </c>
    </row>
    <row r="7" spans="1:8" x14ac:dyDescent="0.3">
      <c r="A7" s="5">
        <v>6</v>
      </c>
      <c r="B7">
        <v>34</v>
      </c>
      <c r="C7">
        <v>46</v>
      </c>
      <c r="D7">
        <f t="shared" si="0"/>
        <v>40</v>
      </c>
      <c r="E7" s="9">
        <f t="shared" si="1"/>
        <v>472.13322358930242</v>
      </c>
      <c r="F7">
        <v>0.65</v>
      </c>
      <c r="G7" s="3">
        <f t="shared" si="2"/>
        <v>3337.1084013824366</v>
      </c>
      <c r="H7" s="6">
        <f t="shared" si="3"/>
        <v>0.3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J7"/>
  <sheetViews>
    <sheetView zoomScale="115" zoomScaleNormal="115" workbookViewId="0">
      <selection activeCell="I2" sqref="I2: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  <col min="10" max="10" width="6.88671875" bestFit="1" customWidth="1"/>
  </cols>
  <sheetData>
    <row r="1" spans="1:10" s="4" customFormat="1" x14ac:dyDescent="0.3">
      <c r="A1" s="4" t="s">
        <v>7</v>
      </c>
      <c r="B1" s="4" t="s">
        <v>8</v>
      </c>
      <c r="C1" s="4" t="s">
        <v>9</v>
      </c>
      <c r="D1" s="4" t="s">
        <v>49</v>
      </c>
      <c r="E1" s="4" t="s">
        <v>63</v>
      </c>
      <c r="F1" s="4" t="s">
        <v>42</v>
      </c>
      <c r="G1" s="4" t="s">
        <v>34</v>
      </c>
      <c r="H1" s="4" t="s">
        <v>33</v>
      </c>
      <c r="I1" s="4" t="s">
        <v>39</v>
      </c>
      <c r="J1" s="4" t="s">
        <v>60</v>
      </c>
    </row>
    <row r="2" spans="1:10" x14ac:dyDescent="0.3">
      <c r="A2" s="5">
        <v>1</v>
      </c>
      <c r="B2">
        <v>97</v>
      </c>
      <c r="C2">
        <v>153</v>
      </c>
      <c r="D2">
        <f t="shared" ref="D2:D7" si="0">AVERAGE(B2, C2)</f>
        <v>125</v>
      </c>
      <c r="E2">
        <f>D2</f>
        <v>125</v>
      </c>
      <c r="F2">
        <v>0.85</v>
      </c>
      <c r="G2">
        <v>1</v>
      </c>
      <c r="H2">
        <v>140</v>
      </c>
      <c r="I2" s="3">
        <f>$E2^2/70+6.5*$E2-500</f>
        <v>535.71428571428578</v>
      </c>
      <c r="J2" s="6">
        <f>(C2-B2)/D2</f>
        <v>0.44800000000000001</v>
      </c>
    </row>
    <row r="3" spans="1:10" x14ac:dyDescent="0.3">
      <c r="A3" s="5">
        <v>2</v>
      </c>
      <c r="B3">
        <v>124</v>
      </c>
      <c r="C3">
        <v>196</v>
      </c>
      <c r="D3">
        <f t="shared" si="0"/>
        <v>160</v>
      </c>
      <c r="E3">
        <f>D3</f>
        <v>160</v>
      </c>
      <c r="F3">
        <v>0.85</v>
      </c>
      <c r="G3">
        <v>1</v>
      </c>
      <c r="H3">
        <v>210</v>
      </c>
      <c r="I3" s="3">
        <f t="shared" ref="I3:I7" si="1">$E3^2/70+6.5*$E3-500</f>
        <v>905.71428571428578</v>
      </c>
      <c r="J3" s="6">
        <f t="shared" ref="J3:J7" si="2">(C3-B3)/D3</f>
        <v>0.45</v>
      </c>
    </row>
    <row r="4" spans="1:10" x14ac:dyDescent="0.3">
      <c r="A4" s="5">
        <v>3</v>
      </c>
      <c r="B4">
        <v>111</v>
      </c>
      <c r="C4">
        <v>175</v>
      </c>
      <c r="D4">
        <f t="shared" si="0"/>
        <v>143</v>
      </c>
      <c r="E4">
        <f>D4*1.4</f>
        <v>200.2</v>
      </c>
      <c r="F4">
        <v>0.85</v>
      </c>
      <c r="G4">
        <v>2</v>
      </c>
      <c r="H4">
        <v>290</v>
      </c>
      <c r="I4" s="3">
        <f t="shared" si="1"/>
        <v>1373.8719999999998</v>
      </c>
      <c r="J4" s="6">
        <f t="shared" si="2"/>
        <v>0.44755244755244755</v>
      </c>
    </row>
    <row r="5" spans="1:10" x14ac:dyDescent="0.3">
      <c r="A5" s="5">
        <v>4</v>
      </c>
      <c r="B5">
        <v>135</v>
      </c>
      <c r="C5">
        <v>215</v>
      </c>
      <c r="D5">
        <f t="shared" si="0"/>
        <v>175</v>
      </c>
      <c r="E5">
        <f>D5*1.4</f>
        <v>244.99999999999997</v>
      </c>
      <c r="F5">
        <v>0.85</v>
      </c>
      <c r="G5">
        <v>2</v>
      </c>
      <c r="H5">
        <v>380</v>
      </c>
      <c r="I5" s="3">
        <f t="shared" si="1"/>
        <v>1949.9999999999995</v>
      </c>
      <c r="J5" s="6">
        <f t="shared" si="2"/>
        <v>0.45714285714285713</v>
      </c>
    </row>
    <row r="6" spans="1:10" x14ac:dyDescent="0.3">
      <c r="A6" s="5">
        <v>5</v>
      </c>
      <c r="B6">
        <v>147</v>
      </c>
      <c r="C6">
        <v>232</v>
      </c>
      <c r="D6">
        <f t="shared" si="0"/>
        <v>189.5</v>
      </c>
      <c r="E6">
        <f>D6*1.56</f>
        <v>295.62</v>
      </c>
      <c r="F6">
        <v>0.85</v>
      </c>
      <c r="G6">
        <v>3</v>
      </c>
      <c r="H6">
        <v>460</v>
      </c>
      <c r="I6" s="3">
        <f t="shared" si="1"/>
        <v>2669.9754914285713</v>
      </c>
      <c r="J6" s="6">
        <f t="shared" si="2"/>
        <v>0.44854881266490765</v>
      </c>
    </row>
    <row r="7" spans="1:10" x14ac:dyDescent="0.3">
      <c r="A7" s="5">
        <v>6</v>
      </c>
      <c r="B7">
        <v>167</v>
      </c>
      <c r="C7">
        <v>264</v>
      </c>
      <c r="D7">
        <f t="shared" si="0"/>
        <v>215.5</v>
      </c>
      <c r="E7">
        <f>D7*1.624</f>
        <v>349.97200000000004</v>
      </c>
      <c r="F7">
        <v>0.85</v>
      </c>
      <c r="G7">
        <v>4</v>
      </c>
      <c r="H7">
        <v>500</v>
      </c>
      <c r="I7" s="3">
        <f t="shared" si="1"/>
        <v>3524.5380112000003</v>
      </c>
      <c r="J7" s="6">
        <f t="shared" si="2"/>
        <v>0.45011600928074247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DE21-958D-41A6-A84F-870852853079}">
  <dimension ref="A1:D7"/>
  <sheetViews>
    <sheetView zoomScale="115" zoomScaleNormal="115" workbookViewId="0">
      <selection activeCell="K11" sqref="K11"/>
    </sheetView>
  </sheetViews>
  <sheetFormatPr defaultRowHeight="14.4" x14ac:dyDescent="0.3"/>
  <cols>
    <col min="1" max="1" width="6.5546875" style="5" bestFit="1" customWidth="1"/>
    <col min="2" max="2" width="6.33203125" bestFit="1" customWidth="1"/>
    <col min="3" max="3" width="10" bestFit="1" customWidth="1"/>
    <col min="4" max="4" width="10.5546875" bestFit="1" customWidth="1"/>
  </cols>
  <sheetData>
    <row r="1" spans="1:4" s="4" customFormat="1" x14ac:dyDescent="0.3">
      <c r="A1" s="4" t="s">
        <v>7</v>
      </c>
      <c r="B1" s="4" t="s">
        <v>1</v>
      </c>
      <c r="C1" s="4" t="s">
        <v>2</v>
      </c>
      <c r="D1" s="4" t="s">
        <v>39</v>
      </c>
    </row>
    <row r="2" spans="1:4" x14ac:dyDescent="0.3">
      <c r="A2" s="5">
        <v>1</v>
      </c>
      <c r="B2">
        <v>3</v>
      </c>
      <c r="C2">
        <v>0</v>
      </c>
      <c r="D2" s="3">
        <f>$B2^2+$C2^2+50*$B2+80*$C2+125</f>
        <v>284</v>
      </c>
    </row>
    <row r="3" spans="1:4" x14ac:dyDescent="0.3">
      <c r="A3" s="5">
        <v>2</v>
      </c>
      <c r="B3">
        <v>6</v>
      </c>
      <c r="C3">
        <v>1</v>
      </c>
      <c r="D3" s="3">
        <f t="shared" ref="D3:D7" si="0">$B3^2+$C3^2+50*$B3+80*$C3+125</f>
        <v>542</v>
      </c>
    </row>
    <row r="4" spans="1:4" x14ac:dyDescent="0.3">
      <c r="A4" s="5">
        <v>3</v>
      </c>
      <c r="B4">
        <v>9</v>
      </c>
      <c r="C4">
        <v>2</v>
      </c>
      <c r="D4" s="3">
        <f t="shared" si="0"/>
        <v>820</v>
      </c>
    </row>
    <row r="5" spans="1:4" x14ac:dyDescent="0.3">
      <c r="A5" s="5">
        <v>4</v>
      </c>
      <c r="B5">
        <v>11</v>
      </c>
      <c r="C5">
        <v>3</v>
      </c>
      <c r="D5" s="3">
        <f t="shared" si="0"/>
        <v>1045</v>
      </c>
    </row>
    <row r="6" spans="1:4" x14ac:dyDescent="0.3">
      <c r="A6" s="5">
        <v>5</v>
      </c>
      <c r="B6">
        <v>15</v>
      </c>
      <c r="C6">
        <v>4</v>
      </c>
      <c r="D6" s="3">
        <f t="shared" si="0"/>
        <v>1436</v>
      </c>
    </row>
    <row r="7" spans="1:4" x14ac:dyDescent="0.3">
      <c r="A7" s="5">
        <v>6</v>
      </c>
      <c r="B7">
        <v>20</v>
      </c>
      <c r="C7">
        <v>6</v>
      </c>
      <c r="D7" s="3">
        <f t="shared" si="0"/>
        <v>2041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61E0-41D0-401D-998C-64D4831261DD}">
  <dimension ref="A1:D7"/>
  <sheetViews>
    <sheetView zoomScale="115" zoomScaleNormal="115" workbookViewId="0">
      <selection activeCell="K11" sqref="K11"/>
    </sheetView>
  </sheetViews>
  <sheetFormatPr defaultRowHeight="14.4" x14ac:dyDescent="0.3"/>
  <cols>
    <col min="1" max="1" width="6.5546875" style="5" bestFit="1" customWidth="1"/>
    <col min="2" max="2" width="6.33203125" bestFit="1" customWidth="1"/>
    <col min="3" max="3" width="10" bestFit="1" customWidth="1"/>
    <col min="4" max="4" width="10.5546875" bestFit="1" customWidth="1"/>
  </cols>
  <sheetData>
    <row r="1" spans="1:4" s="4" customFormat="1" x14ac:dyDescent="0.3">
      <c r="A1" s="4" t="s">
        <v>7</v>
      </c>
      <c r="B1" s="4" t="s">
        <v>1</v>
      </c>
      <c r="C1" s="4" t="s">
        <v>2</v>
      </c>
      <c r="D1" s="4" t="s">
        <v>39</v>
      </c>
    </row>
    <row r="2" spans="1:4" x14ac:dyDescent="0.3">
      <c r="A2" s="5">
        <v>1</v>
      </c>
      <c r="B2">
        <v>9</v>
      </c>
      <c r="C2">
        <v>0</v>
      </c>
      <c r="D2" s="3">
        <f>$B2^2+$C2^2+50*$B2+80*$C2+125</f>
        <v>656</v>
      </c>
    </row>
    <row r="3" spans="1:4" x14ac:dyDescent="0.3">
      <c r="A3" s="5">
        <v>2</v>
      </c>
      <c r="B3">
        <v>15</v>
      </c>
      <c r="C3">
        <v>0</v>
      </c>
      <c r="D3" s="3">
        <f t="shared" ref="D3:D7" si="0">$B3^2+$C3^2+50*$B3+80*$C3+125</f>
        <v>1100</v>
      </c>
    </row>
    <row r="4" spans="1:4" x14ac:dyDescent="0.3">
      <c r="A4" s="5">
        <v>3</v>
      </c>
      <c r="B4">
        <v>21</v>
      </c>
      <c r="C4">
        <v>0</v>
      </c>
      <c r="D4" s="3">
        <f t="shared" si="0"/>
        <v>1616</v>
      </c>
    </row>
    <row r="5" spans="1:4" x14ac:dyDescent="0.3">
      <c r="A5" s="5">
        <v>4</v>
      </c>
      <c r="B5">
        <v>25</v>
      </c>
      <c r="C5">
        <v>0</v>
      </c>
      <c r="D5" s="3">
        <f t="shared" si="0"/>
        <v>2000</v>
      </c>
    </row>
    <row r="6" spans="1:4" x14ac:dyDescent="0.3">
      <c r="A6" s="5">
        <v>5</v>
      </c>
      <c r="B6">
        <v>32</v>
      </c>
      <c r="C6">
        <v>0</v>
      </c>
      <c r="D6" s="3">
        <f t="shared" si="0"/>
        <v>2749</v>
      </c>
    </row>
    <row r="7" spans="1:4" x14ac:dyDescent="0.3">
      <c r="A7" s="5">
        <v>6</v>
      </c>
      <c r="B7">
        <v>39</v>
      </c>
      <c r="C7">
        <v>0</v>
      </c>
      <c r="D7" s="3">
        <f t="shared" si="0"/>
        <v>3596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06D5-6C95-4884-8B31-C912179791C4}">
  <dimension ref="A1:D7"/>
  <sheetViews>
    <sheetView zoomScale="115" zoomScaleNormal="115" workbookViewId="0">
      <selection activeCell="K11" sqref="K11"/>
    </sheetView>
  </sheetViews>
  <sheetFormatPr defaultRowHeight="14.4" x14ac:dyDescent="0.3"/>
  <cols>
    <col min="1" max="1" width="6.5546875" style="5" bestFit="1" customWidth="1"/>
    <col min="2" max="2" width="6.33203125" bestFit="1" customWidth="1"/>
    <col min="3" max="3" width="10" bestFit="1" customWidth="1"/>
    <col min="4" max="4" width="10.5546875" bestFit="1" customWidth="1"/>
  </cols>
  <sheetData>
    <row r="1" spans="1:4" s="4" customFormat="1" x14ac:dyDescent="0.3">
      <c r="A1" s="4" t="s">
        <v>7</v>
      </c>
      <c r="B1" s="4" t="s">
        <v>1</v>
      </c>
      <c r="C1" s="4" t="s">
        <v>2</v>
      </c>
      <c r="D1" s="4" t="s">
        <v>39</v>
      </c>
    </row>
    <row r="2" spans="1:4" x14ac:dyDescent="0.3">
      <c r="A2" s="5">
        <v>1</v>
      </c>
      <c r="B2">
        <v>0</v>
      </c>
      <c r="C2">
        <v>4</v>
      </c>
      <c r="D2" s="3">
        <f>$B2^2+$C2^2+50*$B2+80*$C2+125</f>
        <v>461</v>
      </c>
    </row>
    <row r="3" spans="1:4" x14ac:dyDescent="0.3">
      <c r="A3" s="5">
        <v>2</v>
      </c>
      <c r="B3">
        <v>0</v>
      </c>
      <c r="C3">
        <v>8</v>
      </c>
      <c r="D3" s="3">
        <f t="shared" ref="D3:D7" si="0">$B3^2+$C3^2+50*$B3+80*$C3+125</f>
        <v>829</v>
      </c>
    </row>
    <row r="4" spans="1:4" x14ac:dyDescent="0.3">
      <c r="A4" s="5">
        <v>3</v>
      </c>
      <c r="B4">
        <v>0</v>
      </c>
      <c r="C4">
        <v>13</v>
      </c>
      <c r="D4" s="3">
        <f t="shared" si="0"/>
        <v>1334</v>
      </c>
    </row>
    <row r="5" spans="1:4" x14ac:dyDescent="0.3">
      <c r="A5" s="5">
        <v>4</v>
      </c>
      <c r="B5">
        <v>0</v>
      </c>
      <c r="C5">
        <v>17</v>
      </c>
      <c r="D5" s="3">
        <f t="shared" si="0"/>
        <v>1774</v>
      </c>
    </row>
    <row r="6" spans="1:4" x14ac:dyDescent="0.3">
      <c r="A6" s="5">
        <v>5</v>
      </c>
      <c r="B6">
        <v>0</v>
      </c>
      <c r="C6">
        <v>24</v>
      </c>
      <c r="D6" s="3">
        <f t="shared" si="0"/>
        <v>2621</v>
      </c>
    </row>
    <row r="7" spans="1:4" x14ac:dyDescent="0.3">
      <c r="A7" s="5">
        <v>6</v>
      </c>
      <c r="B7">
        <v>0</v>
      </c>
      <c r="C7">
        <v>31</v>
      </c>
      <c r="D7" s="3">
        <f t="shared" si="0"/>
        <v>3566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0373-0384-44D4-8B2A-904E6F693421}">
  <dimension ref="A1:D7"/>
  <sheetViews>
    <sheetView zoomScale="115" zoomScaleNormal="115" workbookViewId="0">
      <selection activeCell="K11" sqref="K11"/>
    </sheetView>
  </sheetViews>
  <sheetFormatPr defaultRowHeight="14.4" x14ac:dyDescent="0.3"/>
  <cols>
    <col min="1" max="1" width="6.5546875" style="5" bestFit="1" customWidth="1"/>
    <col min="2" max="2" width="6.33203125" bestFit="1" customWidth="1"/>
    <col min="3" max="3" width="10" bestFit="1" customWidth="1"/>
    <col min="4" max="4" width="10.5546875" bestFit="1" customWidth="1"/>
  </cols>
  <sheetData>
    <row r="1" spans="1:4" s="4" customFormat="1" x14ac:dyDescent="0.3">
      <c r="A1" s="4" t="s">
        <v>7</v>
      </c>
      <c r="B1" s="4" t="s">
        <v>1</v>
      </c>
      <c r="C1" s="4" t="s">
        <v>2</v>
      </c>
      <c r="D1" s="4" t="s">
        <v>39</v>
      </c>
    </row>
    <row r="2" spans="1:4" x14ac:dyDescent="0.3">
      <c r="A2" s="5">
        <v>1</v>
      </c>
      <c r="B2">
        <v>0</v>
      </c>
      <c r="C2">
        <v>2</v>
      </c>
      <c r="D2" s="3">
        <f>$B2^2+$C2^2+50*$B2+80*$C2+125</f>
        <v>289</v>
      </c>
    </row>
    <row r="3" spans="1:4" x14ac:dyDescent="0.3">
      <c r="A3" s="5">
        <v>2</v>
      </c>
      <c r="B3">
        <v>1</v>
      </c>
      <c r="C3">
        <v>4</v>
      </c>
      <c r="D3" s="3">
        <f t="shared" ref="D3:D7" si="0">$B3^2+$C3^2+50*$B3+80*$C3+125</f>
        <v>512</v>
      </c>
    </row>
    <row r="4" spans="1:4" x14ac:dyDescent="0.3">
      <c r="A4" s="5">
        <v>3</v>
      </c>
      <c r="B4">
        <v>2</v>
      </c>
      <c r="C4">
        <v>7</v>
      </c>
      <c r="D4" s="3">
        <f t="shared" si="0"/>
        <v>838</v>
      </c>
    </row>
    <row r="5" spans="1:4" x14ac:dyDescent="0.3">
      <c r="A5" s="5">
        <v>4</v>
      </c>
      <c r="B5">
        <v>3</v>
      </c>
      <c r="C5">
        <v>9</v>
      </c>
      <c r="D5" s="3">
        <f t="shared" si="0"/>
        <v>1085</v>
      </c>
    </row>
    <row r="6" spans="1:4" x14ac:dyDescent="0.3">
      <c r="A6" s="5">
        <v>5</v>
      </c>
      <c r="B6">
        <v>5</v>
      </c>
      <c r="C6">
        <v>12</v>
      </c>
      <c r="D6" s="3">
        <f t="shared" si="0"/>
        <v>1504</v>
      </c>
    </row>
    <row r="7" spans="1:4" x14ac:dyDescent="0.3">
      <c r="A7" s="5">
        <v>6</v>
      </c>
      <c r="B7">
        <v>6</v>
      </c>
      <c r="C7">
        <v>16</v>
      </c>
      <c r="D7" s="3">
        <f t="shared" si="0"/>
        <v>1997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F4D5-A7DC-4080-AA60-91BE764145B7}">
  <dimension ref="A1:CC14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200</v>
      </c>
      <c r="C3">
        <v>0</v>
      </c>
      <c r="D3">
        <v>30</v>
      </c>
      <c r="E3">
        <v>40</v>
      </c>
      <c r="F3" s="3">
        <f t="shared" ref="F3:F9" si="0">($B3 + 3 * $C3) / 10 / (1 - $D3 * 0.006) *POWER($E3, 0.75) * $C$14 / 13</f>
        <v>74.603257858072297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85</v>
      </c>
      <c r="X3" s="3">
        <f>MAX(Axe!E$3 - $C3/2, 0)*MAX(1 - $D3/200,0)*Axe!$F$3</f>
        <v>108.80000000000001</v>
      </c>
      <c r="Y3" s="3">
        <f>MAX(Axe!E$4 - $C3/2, 0)*MAX(1 - $D3/200,0)*Axe!$F$4</f>
        <v>135.83000000000001</v>
      </c>
      <c r="Z3" s="3">
        <f>MAX(Axe!E$5 - $C3/2, 0)*MAX(1 - $D3/200,0)*Axe!$F$5</f>
        <v>167.11</v>
      </c>
      <c r="AA3" s="3">
        <f>MAX(Axe!E$6 - $C3/2, 0)*MAX(1 - $D3/200,0)*Axe!$F$6</f>
        <v>200.77</v>
      </c>
      <c r="AB3" s="3">
        <f>MAX(Axe!E$7 - $C3/2, 0)*MAX(1 - $D3/200,0)*Axe!$F$7</f>
        <v>238</v>
      </c>
      <c r="AD3" s="3">
        <f>MAX(Scythe!D$2, 0)*MAX(1 - $D3/100,0)*Scythe!$F$2</f>
        <v>64.399999999999991</v>
      </c>
      <c r="AE3" s="3">
        <f>MAX(Scythe!D$3, 0)*MAX(1 - $D3/100,0)*Scythe!$F$3</f>
        <v>85.399999999999991</v>
      </c>
      <c r="AF3" s="3">
        <f>MAX(Scythe!D$4, 0)*MAX(1 - $D3/100,0)*Scythe!$F$4</f>
        <v>109.19999999999999</v>
      </c>
      <c r="AG3" s="3">
        <f>MAX(Scythe!D$5, 0)*MAX(1 - $D3/100,0)*Scythe!$F$5</f>
        <v>137.19999999999999</v>
      </c>
      <c r="AH3" s="3">
        <f>MAX(Scythe!D$6, 0)*MAX(1 - $D3/100,0)*Scythe!$F$6</f>
        <v>168</v>
      </c>
      <c r="AI3" s="3">
        <f>MAX(Scythe!D$7, 0)*MAX(1 - $D3/100,0)*Scythe!$F$7</f>
        <v>201.6</v>
      </c>
      <c r="AJ3" s="3">
        <f>MAX(Scythe!D$8, 0)*MAX(1 - $D3/100,0)*Scythe!$F$8</f>
        <v>53.199999999999996</v>
      </c>
      <c r="AK3" s="3">
        <f>MAX(Scythe!D$9, 0)*MAX(1 - $D3/100,0)*Scythe!$F$9</f>
        <v>61.599999999999994</v>
      </c>
      <c r="AL3" s="3">
        <f>MAX(Scythe!D$10, 0)*MAX(1 - $D3/100,0)*Scythe!$F$10</f>
        <v>70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75.18721585659641</v>
      </c>
      <c r="AV3" s="3">
        <f>MAX(Bow!E$3 - $C3, 0)*MAX(1 - $D3/100,0)*Bow!$F$3</f>
        <v>99.354535239073826</v>
      </c>
      <c r="AW3" s="3">
        <f>MAX(Bow!E$4 - $C3, 0)*MAX(1 - $D3/100,0)*Bow!$F$4</f>
        <v>120.83659691238709</v>
      </c>
      <c r="AX3" s="3">
        <f>MAX(Bow!E$5 - $C3, 0)*MAX(1 - $D3/100,0)*Bow!$F$5</f>
        <v>150.37443171319282</v>
      </c>
      <c r="AY3" s="3">
        <f>MAX(Bow!E$6 - $C3, 0)*MAX(1 - $D3/100,0)*Bow!$F$6</f>
        <v>179.91226651399853</v>
      </c>
      <c r="AZ3" s="3">
        <f>MAX(Bow!E$7 - $C3, 0)*MAX(1 - $D3/100,0)*Bow!$F$7</f>
        <v>214.8206167331326</v>
      </c>
      <c r="BB3" s="3">
        <f>MAX(Crossbow!E$2 - $C3/2, 0)*MAX(1 - $D3/200,0)*Crossbow!$F$2</f>
        <v>90.3125</v>
      </c>
      <c r="BC3" s="3">
        <f>MAX(Crossbow!E$3 - $C3/2, 0)*MAX(1 - $D3/200,0)*Crossbow!$F$3</f>
        <v>115.6</v>
      </c>
      <c r="BD3" s="3">
        <f>MAX(Crossbow!E$4 - $C3/2, 0)*MAX(1 - $D3/200,0)*Crossbow!$F$4</f>
        <v>144.64449999999999</v>
      </c>
      <c r="BE3" s="3">
        <f>MAX(Crossbow!E$5 - $C3/2, 0)*MAX(1 - $D3/200,0)*Crossbow!$F$5</f>
        <v>177.01249999999996</v>
      </c>
      <c r="BF3" s="3">
        <f>MAX(Crossbow!E$6 - $C3/2, 0)*MAX(1 - $D3/200,0)*Crossbow!$F$6</f>
        <v>213.58544999999998</v>
      </c>
      <c r="BG3" s="3">
        <f>MAX(Crossbow!E$7 - $C3/2, 0)*MAX(1 - $D3/200,0)*Crossbow!$F$7</f>
        <v>252.85477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63.75</v>
      </c>
      <c r="BQ3" s="3">
        <f>MAX(hors!$E$4 - $C3/2, 0)*MAX(1 - $D3/200,0)</f>
        <v>76.5</v>
      </c>
      <c r="BR3" s="3">
        <f>MAX(hors!$E$5 - $C3/2, 0)*MAX(1 - $D3/200,0)</f>
        <v>97.75</v>
      </c>
      <c r="BS3" s="3">
        <f>MAX(hors!$E$6 - $C3/2, 0)*MAX(1 - $D3/200,0)</f>
        <v>119</v>
      </c>
      <c r="BU3" s="3">
        <f>MAX(irgl!$E$3 - $C3, 0)*MAX(1 - $D3/100,0)</f>
        <v>140</v>
      </c>
      <c r="BV3" s="3">
        <f>MAX(irgl!$E$4 - $C3, 0)*MAX(1 - $D3/100,0)</f>
        <v>157.5</v>
      </c>
      <c r="BW3" s="3">
        <f>MAX(irgl!$E$5 - $C3, 0)*MAX(1 - $D3/100,0)</f>
        <v>182</v>
      </c>
      <c r="BX3" s="3">
        <f>MAX(irgl!$E$6 - $C3, 0)*MAX(1 - $D3/100,0)</f>
        <v>210</v>
      </c>
      <c r="BZ3" s="3">
        <f>MAX(sngl!$E$3, 0)*MAX(1 - $D3/100,0)</f>
        <v>84</v>
      </c>
      <c r="CA3" s="3">
        <f>MAX(sngl!$E$4, 0)*MAX(1 - $D3/100,0)</f>
        <v>98</v>
      </c>
      <c r="CB3" s="3">
        <f>MAX(sngl!$E$5, 0)*MAX(1 - $D3/100,0)</f>
        <v>118.99999999999999</v>
      </c>
      <c r="CC3" s="3">
        <f>MAX(sngl!$E$6, 0)*MAX(1 - $D3/100,0)</f>
        <v>140</v>
      </c>
    </row>
    <row r="4" spans="1:81" x14ac:dyDescent="0.3">
      <c r="A4" s="1">
        <v>2</v>
      </c>
      <c r="B4">
        <v>240</v>
      </c>
      <c r="C4">
        <v>1</v>
      </c>
      <c r="D4">
        <v>30</v>
      </c>
      <c r="E4">
        <v>50</v>
      </c>
      <c r="F4" s="3">
        <f t="shared" si="0"/>
        <v>107.15602153142513</v>
      </c>
      <c r="G4" s="3">
        <v>3.8</v>
      </c>
      <c r="H4" s="10">
        <f t="shared" ref="H4:H9" si="1">_xlfn.CEILING.MATH(LN(MAX($G4*4,1))^2.5+1)</f>
        <v>14</v>
      </c>
      <c r="I4" s="10">
        <f t="shared" ref="I4:I9" si="2">_xlfn.CEILING.MATH(LN(MAX($G4*3.5,1))^2.5+1)</f>
        <v>12</v>
      </c>
      <c r="J4" s="10">
        <f t="shared" ref="J4:J9" si="3">_xlfn.CEILING.MATH(LN(MAX($G4*3,1))^2.5+1)</f>
        <v>11</v>
      </c>
      <c r="K4" s="10">
        <f t="shared" ref="K4:K9" si="4">_xlfn.CEILING.MATH(LN(MAX($G4*2.5,1))^2.5+1)</f>
        <v>9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84.660000000000011</v>
      </c>
      <c r="X4" s="3">
        <f>MAX(Axe!E$3 - $C4/2, 0)*MAX(1 - $D4/200,0)*Axe!$F$3</f>
        <v>108.46</v>
      </c>
      <c r="Y4" s="3">
        <f>MAX(Axe!E$4 - $C4/2, 0)*MAX(1 - $D4/200,0)*Axe!$F$4</f>
        <v>135.48999999999998</v>
      </c>
      <c r="Z4" s="3">
        <f>MAX(Axe!E$5 - $C4/2, 0)*MAX(1 - $D4/200,0)*Axe!$F$5</f>
        <v>166.77</v>
      </c>
      <c r="AA4" s="3">
        <f>MAX(Axe!E$6 - $C4/2, 0)*MAX(1 - $D4/200,0)*Axe!$F$6</f>
        <v>200.43</v>
      </c>
      <c r="AB4" s="3">
        <f>MAX(Axe!E$7 - $C4/2, 0)*MAX(1 - $D4/200,0)*Axe!$F$7</f>
        <v>237.66</v>
      </c>
      <c r="AD4" s="3">
        <f>MAX(Scythe!D$2, 0)*MAX(1 - $D4/100,0)*Scythe!$F$2</f>
        <v>64.399999999999991</v>
      </c>
      <c r="AE4" s="3">
        <f>MAX(Scythe!D$3, 0)*MAX(1 - $D4/100,0)*Scythe!$F$3</f>
        <v>85.399999999999991</v>
      </c>
      <c r="AF4" s="3">
        <f>MAX(Scythe!D$4, 0)*MAX(1 - $D4/100,0)*Scythe!$F$4</f>
        <v>109.19999999999999</v>
      </c>
      <c r="AG4" s="3">
        <f>MAX(Scythe!D$5, 0)*MAX(1 - $D4/100,0)*Scythe!$F$5</f>
        <v>137.19999999999999</v>
      </c>
      <c r="AH4" s="3">
        <f>MAX(Scythe!D$6, 0)*MAX(1 - $D4/100,0)*Scythe!$F$6</f>
        <v>168</v>
      </c>
      <c r="AI4" s="3">
        <f>MAX(Scythe!D$7, 0)*MAX(1 - $D4/100,0)*Scythe!$F$7</f>
        <v>201.6</v>
      </c>
      <c r="AJ4" s="3">
        <f>MAX(Scythe!D$8, 0)*MAX(1 - $D4/100,0)*Scythe!$F$8</f>
        <v>53.199999999999996</v>
      </c>
      <c r="AK4" s="3">
        <f>MAX(Scythe!D$9, 0)*MAX(1 - $D4/100,0)*Scythe!$F$9</f>
        <v>61.599999999999994</v>
      </c>
      <c r="AL4" s="3">
        <f>MAX(Scythe!D$10, 0)*MAX(1 - $D4/100,0)*Scythe!$F$10</f>
        <v>70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74.732215856596412</v>
      </c>
      <c r="AV4" s="3">
        <f>MAX(Bow!E$3 - $C4, 0)*MAX(1 - $D4/100,0)*Bow!$F$3</f>
        <v>98.899535239073813</v>
      </c>
      <c r="AW4" s="3">
        <f>MAX(Bow!E$4 - $C4, 0)*MAX(1 - $D4/100,0)*Bow!$F$4</f>
        <v>120.3815969123871</v>
      </c>
      <c r="AX4" s="3">
        <f>MAX(Bow!E$5 - $C4, 0)*MAX(1 - $D4/100,0)*Bow!$F$5</f>
        <v>149.91943171319281</v>
      </c>
      <c r="AY4" s="3">
        <f>MAX(Bow!E$6 - $C4, 0)*MAX(1 - $D4/100,0)*Bow!$F$6</f>
        <v>179.45726651399852</v>
      </c>
      <c r="AZ4" s="3">
        <f>MAX(Bow!E$7 - $C4, 0)*MAX(1 - $D4/100,0)*Bow!$F$7</f>
        <v>214.36561673313258</v>
      </c>
      <c r="BB4" s="3">
        <f>MAX(Crossbow!E$2 - $C4/2, 0)*MAX(1 - $D4/200,0)*Crossbow!$F$2</f>
        <v>89.951250000000002</v>
      </c>
      <c r="BC4" s="3">
        <f>MAX(Crossbow!E$3 - $C4/2, 0)*MAX(1 - $D4/200,0)*Crossbow!$F$3</f>
        <v>115.23874999999998</v>
      </c>
      <c r="BD4" s="3">
        <f>MAX(Crossbow!E$4 - $C4/2, 0)*MAX(1 - $D4/200,0)*Crossbow!$F$4</f>
        <v>144.28324999999998</v>
      </c>
      <c r="BE4" s="3">
        <f>MAX(Crossbow!E$5 - $C4/2, 0)*MAX(1 - $D4/200,0)*Crossbow!$F$5</f>
        <v>176.65124999999995</v>
      </c>
      <c r="BF4" s="3">
        <f>MAX(Crossbow!E$6 - $C4/2, 0)*MAX(1 - $D4/200,0)*Crossbow!$F$6</f>
        <v>213.2242</v>
      </c>
      <c r="BG4" s="3">
        <f>MAX(Crossbow!E$7 - $C4/2, 0)*MAX(1 - $D4/200,0)*Crossbow!$F$7</f>
        <v>252.49352000000005</v>
      </c>
      <c r="BJ4">
        <f>MAX(doge!E$3 - $C4, 0)</f>
        <v>29</v>
      </c>
      <c r="BK4">
        <f>MAX(doge!$E$4 - $C4, 0)</f>
        <v>34</v>
      </c>
      <c r="BL4">
        <f>MAX(doge!$E$5 - $C4, 0)</f>
        <v>39</v>
      </c>
      <c r="BM4">
        <f>MAX(doge!$E$6 - $C4, 0)</f>
        <v>44</v>
      </c>
      <c r="BN4">
        <f>MAX(doge!$E$7 - $C4, 0)</f>
        <v>49</v>
      </c>
      <c r="BP4" s="3">
        <f>MAX(hors!$E$3 - $C4/2, 0)*MAX(1 - $D4/200,0)</f>
        <v>63.324999999999996</v>
      </c>
      <c r="BQ4" s="3">
        <f>MAX(hors!$E$4 - $C4/2, 0)*MAX(1 - $D4/200,0)</f>
        <v>76.075000000000003</v>
      </c>
      <c r="BR4" s="3">
        <f>MAX(hors!$E$5 - $C4/2, 0)*MAX(1 - $D4/200,0)</f>
        <v>97.325000000000003</v>
      </c>
      <c r="BS4" s="3">
        <f>MAX(hors!$E$6 - $C4/2, 0)*MAX(1 - $D4/200,0)</f>
        <v>118.575</v>
      </c>
      <c r="BU4" s="3">
        <f>MAX(irgl!$E$3 - $C4, 0)*MAX(1 - $D4/100,0)</f>
        <v>139.29999999999998</v>
      </c>
      <c r="BV4" s="3">
        <f>MAX(irgl!$E$4 - $C4, 0)*MAX(1 - $D4/100,0)</f>
        <v>156.79999999999998</v>
      </c>
      <c r="BW4" s="3">
        <f>MAX(irgl!$E$5 - $C4, 0)*MAX(1 - $D4/100,0)</f>
        <v>181.29999999999998</v>
      </c>
      <c r="BX4" s="3">
        <f>MAX(irgl!$E$6 - $C4, 0)*MAX(1 - $D4/100,0)</f>
        <v>209.29999999999998</v>
      </c>
      <c r="BZ4" s="3">
        <f>MAX(sngl!$E$3, 0)*MAX(1 - $D4/100,0)</f>
        <v>84</v>
      </c>
      <c r="CA4" s="3">
        <f>MAX(sngl!$E$4, 0)*MAX(1 - $D4/100,0)</f>
        <v>98</v>
      </c>
      <c r="CB4" s="3">
        <f>MAX(sngl!$E$5, 0)*MAX(1 - $D4/100,0)</f>
        <v>118.99999999999999</v>
      </c>
      <c r="CC4" s="3">
        <f>MAX(sngl!$E$6, 0)*MAX(1 - $D4/100,0)</f>
        <v>140</v>
      </c>
    </row>
    <row r="5" spans="1:81" x14ac:dyDescent="0.3">
      <c r="A5" s="1">
        <v>3</v>
      </c>
      <c r="B5">
        <v>280</v>
      </c>
      <c r="C5">
        <v>1</v>
      </c>
      <c r="D5">
        <v>32</v>
      </c>
      <c r="E5">
        <v>55</v>
      </c>
      <c r="F5" s="3">
        <f t="shared" si="0"/>
        <v>136.03283473175401</v>
      </c>
      <c r="G5" s="3">
        <v>5.5</v>
      </c>
      <c r="H5" s="10">
        <f t="shared" si="1"/>
        <v>18</v>
      </c>
      <c r="I5" s="10">
        <f t="shared" si="2"/>
        <v>17</v>
      </c>
      <c r="J5" s="10">
        <f t="shared" si="3"/>
        <v>15</v>
      </c>
      <c r="K5" s="10">
        <f t="shared" si="4"/>
        <v>13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83.664000000000001</v>
      </c>
      <c r="X5" s="3">
        <f>MAX(Axe!E$3 - $C5/2, 0)*MAX(1 - $D5/200,0)*Axe!$F$3</f>
        <v>107.184</v>
      </c>
      <c r="Y5" s="3">
        <f>MAX(Axe!E$4 - $C5/2, 0)*MAX(1 - $D5/200,0)*Axe!$F$4</f>
        <v>133.89600000000002</v>
      </c>
      <c r="Z5" s="3">
        <f>MAX(Axe!E$5 - $C5/2, 0)*MAX(1 - $D5/200,0)*Axe!$F$5</f>
        <v>164.80799999999999</v>
      </c>
      <c r="AA5" s="3">
        <f>MAX(Axe!E$6 - $C5/2, 0)*MAX(1 - $D5/200,0)*Axe!$F$6</f>
        <v>198.072</v>
      </c>
      <c r="AB5" s="3">
        <f>MAX(Axe!E$7 - $C5/2, 0)*MAX(1 - $D5/200,0)*Axe!$F$7</f>
        <v>234.864</v>
      </c>
      <c r="AD5" s="3">
        <f>MAX(Scythe!D$2, 0)*MAX(1 - $D5/100,0)*Scythe!$F$2</f>
        <v>62.559999999999995</v>
      </c>
      <c r="AE5" s="3">
        <f>MAX(Scythe!D$3, 0)*MAX(1 - $D5/100,0)*Scythe!$F$3</f>
        <v>82.96</v>
      </c>
      <c r="AF5" s="3">
        <f>MAX(Scythe!D$4, 0)*MAX(1 - $D5/100,0)*Scythe!$F$4</f>
        <v>106.07999999999998</v>
      </c>
      <c r="AG5" s="3">
        <f>MAX(Scythe!D$5, 0)*MAX(1 - $D5/100,0)*Scythe!$F$5</f>
        <v>133.28</v>
      </c>
      <c r="AH5" s="3">
        <f>MAX(Scythe!D$6, 0)*MAX(1 - $D5/100,0)*Scythe!$F$6</f>
        <v>163.19999999999999</v>
      </c>
      <c r="AI5" s="3">
        <f>MAX(Scythe!D$7, 0)*MAX(1 - $D5/100,0)*Scythe!$F$7</f>
        <v>195.83999999999997</v>
      </c>
      <c r="AJ5" s="3">
        <f>MAX(Scythe!D$8, 0)*MAX(1 - $D5/100,0)*Scythe!$F$8</f>
        <v>51.679999999999993</v>
      </c>
      <c r="AK5" s="3">
        <f>MAX(Scythe!D$9, 0)*MAX(1 - $D5/100,0)*Scythe!$F$9</f>
        <v>59.839999999999996</v>
      </c>
      <c r="AL5" s="3">
        <f>MAX(Scythe!D$10, 0)*MAX(1 - $D5/100,0)*Scythe!$F$10</f>
        <v>68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72.597009689265093</v>
      </c>
      <c r="AV5" s="3">
        <f>MAX(Bow!E$3 - $C5, 0)*MAX(1 - $D5/100,0)*Bow!$F$3</f>
        <v>96.073834232243144</v>
      </c>
      <c r="AW5" s="3">
        <f>MAX(Bow!E$4 - $C5, 0)*MAX(1 - $D5/100,0)*Bow!$F$4</f>
        <v>116.94212271489032</v>
      </c>
      <c r="AX5" s="3">
        <f>MAX(Bow!E$5 - $C5, 0)*MAX(1 - $D5/100,0)*Bow!$F$5</f>
        <v>145.63601937853016</v>
      </c>
      <c r="AY5" s="3">
        <f>MAX(Bow!E$6 - $C5, 0)*MAX(1 - $D5/100,0)*Bow!$F$6</f>
        <v>174.32991604217</v>
      </c>
      <c r="AZ5" s="3">
        <f>MAX(Bow!E$7 - $C5, 0)*MAX(1 - $D5/100,0)*Bow!$F$7</f>
        <v>208.24088482647167</v>
      </c>
      <c r="BB5" s="3">
        <f>MAX(Crossbow!E$2 - $C5/2, 0)*MAX(1 - $D5/200,0)*Crossbow!$F$2</f>
        <v>88.893000000000001</v>
      </c>
      <c r="BC5" s="3">
        <f>MAX(Crossbow!E$3 - $C5/2, 0)*MAX(1 - $D5/200,0)*Crossbow!$F$3</f>
        <v>113.88299999999998</v>
      </c>
      <c r="BD5" s="3">
        <f>MAX(Crossbow!E$4 - $C5/2, 0)*MAX(1 - $D5/200,0)*Crossbow!$F$4</f>
        <v>142.58579999999998</v>
      </c>
      <c r="BE5" s="3">
        <f>MAX(Crossbow!E$5 - $C5/2, 0)*MAX(1 - $D5/200,0)*Crossbow!$F$5</f>
        <v>174.57299999999998</v>
      </c>
      <c r="BF5" s="3">
        <f>MAX(Crossbow!E$6 - $C5/2, 0)*MAX(1 - $D5/200,0)*Crossbow!$F$6</f>
        <v>210.71567999999999</v>
      </c>
      <c r="BG5" s="3">
        <f>MAX(Crossbow!E$7 - $C5/2, 0)*MAX(1 - $D5/200,0)*Crossbow!$F$7</f>
        <v>249.523008</v>
      </c>
      <c r="BJ5">
        <f>MAX(doge!E$3 - $C5, 0)</f>
        <v>29</v>
      </c>
      <c r="BK5">
        <f>MAX(doge!$E$4 - $C5, 0)</f>
        <v>34</v>
      </c>
      <c r="BL5">
        <f>MAX(doge!$E$5 - $C5, 0)</f>
        <v>39</v>
      </c>
      <c r="BM5">
        <f>MAX(doge!$E$6 - $C5, 0)</f>
        <v>44</v>
      </c>
      <c r="BN5">
        <f>MAX(doge!$E$7 - $C5, 0)</f>
        <v>49</v>
      </c>
      <c r="BP5" s="3">
        <f>MAX(hors!$E$3 - $C5/2, 0)*MAX(1 - $D5/200,0)</f>
        <v>62.58</v>
      </c>
      <c r="BQ5" s="3">
        <f>MAX(hors!$E$4 - $C5/2, 0)*MAX(1 - $D5/200,0)</f>
        <v>75.179999999999993</v>
      </c>
      <c r="BR5" s="3">
        <f>MAX(hors!$E$5 - $C5/2, 0)*MAX(1 - $D5/200,0)</f>
        <v>96.179999999999993</v>
      </c>
      <c r="BS5" s="3">
        <f>MAX(hors!$E$6 - $C5/2, 0)*MAX(1 - $D5/200,0)</f>
        <v>117.17999999999999</v>
      </c>
      <c r="BU5" s="3">
        <f>MAX(irgl!$E$3 - $C5, 0)*MAX(1 - $D5/100,0)</f>
        <v>135.32</v>
      </c>
      <c r="BV5" s="3">
        <f>MAX(irgl!$E$4 - $C5, 0)*MAX(1 - $D5/100,0)</f>
        <v>152.32</v>
      </c>
      <c r="BW5" s="3">
        <f>MAX(irgl!$E$5 - $C5, 0)*MAX(1 - $D5/100,0)</f>
        <v>176.11999999999998</v>
      </c>
      <c r="BX5" s="3">
        <f>MAX(irgl!$E$6 - $C5, 0)*MAX(1 - $D5/100,0)</f>
        <v>203.32</v>
      </c>
      <c r="BZ5" s="3">
        <f>MAX(sngl!$E$3, 0)*MAX(1 - $D5/100,0)</f>
        <v>81.599999999999994</v>
      </c>
      <c r="CA5" s="3">
        <f>MAX(sngl!$E$4, 0)*MAX(1 - $D5/100,0)</f>
        <v>95.199999999999989</v>
      </c>
      <c r="CB5" s="3">
        <f>MAX(sngl!$E$5, 0)*MAX(1 - $D5/100,0)</f>
        <v>115.6</v>
      </c>
      <c r="CC5" s="3">
        <f>MAX(sngl!$E$6, 0)*MAX(1 - $D5/100,0)</f>
        <v>136</v>
      </c>
    </row>
    <row r="6" spans="1:81" x14ac:dyDescent="0.3">
      <c r="A6" s="1">
        <v>4</v>
      </c>
      <c r="B6">
        <v>320</v>
      </c>
      <c r="C6">
        <v>2</v>
      </c>
      <c r="D6">
        <v>32</v>
      </c>
      <c r="E6">
        <v>65</v>
      </c>
      <c r="F6" s="3">
        <f t="shared" si="0"/>
        <v>177.61838345890706</v>
      </c>
      <c r="G6" s="3">
        <v>7.5</v>
      </c>
      <c r="H6" s="10">
        <f t="shared" si="1"/>
        <v>23</v>
      </c>
      <c r="I6" s="10">
        <f t="shared" si="2"/>
        <v>21</v>
      </c>
      <c r="J6" s="10">
        <f t="shared" si="3"/>
        <v>19</v>
      </c>
      <c r="K6" s="10">
        <f t="shared" si="4"/>
        <v>16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83.328000000000003</v>
      </c>
      <c r="X6" s="3">
        <f>MAX(Axe!E$3 - $C6/2, 0)*MAX(1 - $D6/200,0)*Axe!$F$3</f>
        <v>106.84800000000001</v>
      </c>
      <c r="Y6" s="3">
        <f>MAX(Axe!E$4 - $C6/2, 0)*MAX(1 - $D6/200,0)*Axe!$F$4</f>
        <v>133.56</v>
      </c>
      <c r="Z6" s="3">
        <f>MAX(Axe!E$5 - $C6/2, 0)*MAX(1 - $D6/200,0)*Axe!$F$5</f>
        <v>164.47200000000001</v>
      </c>
      <c r="AA6" s="3">
        <f>MAX(Axe!E$6 - $C6/2, 0)*MAX(1 - $D6/200,0)*Axe!$F$6</f>
        <v>197.73599999999999</v>
      </c>
      <c r="AB6" s="3">
        <f>MAX(Axe!E$7 - $C6/2, 0)*MAX(1 - $D6/200,0)*Axe!$F$7</f>
        <v>234.52799999999999</v>
      </c>
      <c r="AD6" s="3">
        <f>MAX(Scythe!D$2, 0)*MAX(1 - $D6/100,0)*Scythe!$F$2</f>
        <v>62.559999999999995</v>
      </c>
      <c r="AE6" s="3">
        <f>MAX(Scythe!D$3, 0)*MAX(1 - $D6/100,0)*Scythe!$F$3</f>
        <v>82.96</v>
      </c>
      <c r="AF6" s="3">
        <f>MAX(Scythe!D$4, 0)*MAX(1 - $D6/100,0)*Scythe!$F$4</f>
        <v>106.07999999999998</v>
      </c>
      <c r="AG6" s="3">
        <f>MAX(Scythe!D$5, 0)*MAX(1 - $D6/100,0)*Scythe!$F$5</f>
        <v>133.28</v>
      </c>
      <c r="AH6" s="3">
        <f>MAX(Scythe!D$6, 0)*MAX(1 - $D6/100,0)*Scythe!$F$6</f>
        <v>163.19999999999999</v>
      </c>
      <c r="AI6" s="3">
        <f>MAX(Scythe!D$7, 0)*MAX(1 - $D6/100,0)*Scythe!$F$7</f>
        <v>195.83999999999997</v>
      </c>
      <c r="AJ6" s="3">
        <f>MAX(Scythe!D$8, 0)*MAX(1 - $D6/100,0)*Scythe!$F$8</f>
        <v>51.679999999999993</v>
      </c>
      <c r="AK6" s="3">
        <f>MAX(Scythe!D$9, 0)*MAX(1 - $D6/100,0)*Scythe!$F$9</f>
        <v>59.839999999999996</v>
      </c>
      <c r="AL6" s="3">
        <f>MAX(Scythe!D$10, 0)*MAX(1 - $D6/100,0)*Scythe!$F$10</f>
        <v>68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72.155009689265086</v>
      </c>
      <c r="AV6" s="3">
        <f>MAX(Bow!E$3 - $C6, 0)*MAX(1 - $D6/100,0)*Bow!$F$3</f>
        <v>95.631834232243136</v>
      </c>
      <c r="AW6" s="3">
        <f>MAX(Bow!E$4 - $C6, 0)*MAX(1 - $D6/100,0)*Bow!$F$4</f>
        <v>116.50012271489031</v>
      </c>
      <c r="AX6" s="3">
        <f>MAX(Bow!E$5 - $C6, 0)*MAX(1 - $D6/100,0)*Bow!$F$5</f>
        <v>145.19401937853019</v>
      </c>
      <c r="AY6" s="3">
        <f>MAX(Bow!E$6 - $C6, 0)*MAX(1 - $D6/100,0)*Bow!$F$6</f>
        <v>173.88791604216999</v>
      </c>
      <c r="AZ6" s="3">
        <f>MAX(Bow!E$7 - $C6, 0)*MAX(1 - $D6/100,0)*Bow!$F$7</f>
        <v>207.79888482647166</v>
      </c>
      <c r="BB6" s="3">
        <f>MAX(Crossbow!E$2 - $C6/2, 0)*MAX(1 - $D6/200,0)*Crossbow!$F$2</f>
        <v>88.536000000000001</v>
      </c>
      <c r="BC6" s="3">
        <f>MAX(Crossbow!E$3 - $C6/2, 0)*MAX(1 - $D6/200,0)*Crossbow!$F$3</f>
        <v>113.526</v>
      </c>
      <c r="BD6" s="3">
        <f>MAX(Crossbow!E$4 - $C6/2, 0)*MAX(1 - $D6/200,0)*Crossbow!$F$4</f>
        <v>142.22879999999998</v>
      </c>
      <c r="BE6" s="3">
        <f>MAX(Crossbow!E$5 - $C6/2, 0)*MAX(1 - $D6/200,0)*Crossbow!$F$5</f>
        <v>174.21599999999998</v>
      </c>
      <c r="BF6" s="3">
        <f>MAX(Crossbow!E$6 - $C6/2, 0)*MAX(1 - $D6/200,0)*Crossbow!$F$6</f>
        <v>210.35867999999999</v>
      </c>
      <c r="BG6" s="3">
        <f>MAX(Crossbow!E$7 - $C6/2, 0)*MAX(1 - $D6/200,0)*Crossbow!$F$7</f>
        <v>249.16600800000001</v>
      </c>
      <c r="BJ6">
        <f>MAX(doge!E$3 - $C6, 0)</f>
        <v>28</v>
      </c>
      <c r="BK6">
        <f>MAX(doge!$E$4 - $C6, 0)</f>
        <v>33</v>
      </c>
      <c r="BL6">
        <f>MAX(doge!$E$5 - $C6, 0)</f>
        <v>38</v>
      </c>
      <c r="BM6">
        <f>MAX(doge!$E$6 - $C6, 0)</f>
        <v>43</v>
      </c>
      <c r="BN6">
        <f>MAX(doge!$E$7 - $C6, 0)</f>
        <v>48</v>
      </c>
      <c r="BP6" s="3">
        <f>MAX(hors!$E$3 - $C6/2, 0)*MAX(1 - $D6/200,0)</f>
        <v>62.16</v>
      </c>
      <c r="BQ6" s="3">
        <f>MAX(hors!$E$4 - $C6/2, 0)*MAX(1 - $D6/200,0)</f>
        <v>74.759999999999991</v>
      </c>
      <c r="BR6" s="3">
        <f>MAX(hors!$E$5 - $C6/2, 0)*MAX(1 - $D6/200,0)</f>
        <v>95.759999999999991</v>
      </c>
      <c r="BS6" s="3">
        <f>MAX(hors!$E$6 - $C6/2, 0)*MAX(1 - $D6/200,0)</f>
        <v>116.75999999999999</v>
      </c>
      <c r="BU6" s="3">
        <f>MAX(irgl!$E$3 - $C6, 0)*MAX(1 - $D6/100,0)</f>
        <v>134.63999999999999</v>
      </c>
      <c r="BV6" s="3">
        <f>MAX(irgl!$E$4 - $C6, 0)*MAX(1 - $D6/100,0)</f>
        <v>151.63999999999999</v>
      </c>
      <c r="BW6" s="3">
        <f>MAX(irgl!$E$5 - $C6, 0)*MAX(1 - $D6/100,0)</f>
        <v>175.44</v>
      </c>
      <c r="BX6" s="3">
        <f>MAX(irgl!$E$6 - $C6, 0)*MAX(1 - $D6/100,0)</f>
        <v>202.64</v>
      </c>
      <c r="BZ6" s="3">
        <f>MAX(sngl!$E$3, 0)*MAX(1 - $D6/100,0)</f>
        <v>81.599999999999994</v>
      </c>
      <c r="CA6" s="3">
        <f>MAX(sngl!$E$4, 0)*MAX(1 - $D6/100,0)</f>
        <v>95.199999999999989</v>
      </c>
      <c r="CB6" s="3">
        <f>MAX(sngl!$E$5, 0)*MAX(1 - $D6/100,0)</f>
        <v>115.6</v>
      </c>
      <c r="CC6" s="3">
        <f>MAX(sngl!$E$6, 0)*MAX(1 - $D6/100,0)</f>
        <v>136</v>
      </c>
    </row>
    <row r="7" spans="1:81" x14ac:dyDescent="0.3">
      <c r="A7" s="1">
        <v>5</v>
      </c>
      <c r="B7">
        <v>360</v>
      </c>
      <c r="C7">
        <v>2</v>
      </c>
      <c r="D7">
        <v>35</v>
      </c>
      <c r="E7">
        <v>75</v>
      </c>
      <c r="F7" s="3">
        <f t="shared" si="0"/>
        <v>227.06311840824486</v>
      </c>
      <c r="G7" s="3">
        <v>10</v>
      </c>
      <c r="H7" s="10">
        <f t="shared" si="1"/>
        <v>28</v>
      </c>
      <c r="I7" s="10">
        <f t="shared" si="2"/>
        <v>25</v>
      </c>
      <c r="J7" s="10">
        <f t="shared" si="3"/>
        <v>23</v>
      </c>
      <c r="K7" s="10">
        <f t="shared" si="4"/>
        <v>20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81.84</v>
      </c>
      <c r="X7" s="3">
        <f>MAX(Axe!E$3 - $C7/2, 0)*MAX(1 - $D7/200,0)*Axe!$F$3</f>
        <v>104.94</v>
      </c>
      <c r="Y7" s="3">
        <f>MAX(Axe!E$4 - $C7/2, 0)*MAX(1 - $D7/200,0)*Axe!$F$4</f>
        <v>131.17500000000001</v>
      </c>
      <c r="Z7" s="3">
        <f>MAX(Axe!E$5 - $C7/2, 0)*MAX(1 - $D7/200,0)*Axe!$F$5</f>
        <v>161.535</v>
      </c>
      <c r="AA7" s="3">
        <f>MAX(Axe!E$6 - $C7/2, 0)*MAX(1 - $D7/200,0)*Axe!$F$6</f>
        <v>194.20500000000001</v>
      </c>
      <c r="AB7" s="3">
        <f>MAX(Axe!E$7 - $C7/2, 0)*MAX(1 - $D7/200,0)*Axe!$F$7</f>
        <v>230.34000000000003</v>
      </c>
      <c r="AD7" s="3">
        <f>MAX(Scythe!D$2, 0)*MAX(1 - $D7/100,0)*Scythe!$F$2</f>
        <v>59.800000000000004</v>
      </c>
      <c r="AE7" s="3">
        <f>MAX(Scythe!D$3, 0)*MAX(1 - $D7/100,0)*Scythe!$F$3</f>
        <v>79.3</v>
      </c>
      <c r="AF7" s="3">
        <f>MAX(Scythe!D$4, 0)*MAX(1 - $D7/100,0)*Scythe!$F$4</f>
        <v>101.4</v>
      </c>
      <c r="AG7" s="3">
        <f>MAX(Scythe!D$5, 0)*MAX(1 - $D7/100,0)*Scythe!$F$5</f>
        <v>127.4</v>
      </c>
      <c r="AH7" s="3">
        <f>MAX(Scythe!D$6, 0)*MAX(1 - $D7/100,0)*Scythe!$F$6</f>
        <v>156</v>
      </c>
      <c r="AI7" s="3">
        <f>MAX(Scythe!D$7, 0)*MAX(1 - $D7/100,0)*Scythe!$F$7</f>
        <v>187.20000000000002</v>
      </c>
      <c r="AJ7" s="3">
        <f>MAX(Scythe!D$8, 0)*MAX(1 - $D7/100,0)*Scythe!$F$8</f>
        <v>49.4</v>
      </c>
      <c r="AK7" s="3">
        <f>MAX(Scythe!D$9, 0)*MAX(1 - $D7/100,0)*Scythe!$F$9</f>
        <v>57.2</v>
      </c>
      <c r="AL7" s="3">
        <f>MAX(Scythe!D$10, 0)*MAX(1 - $D7/100,0)*Scythe!$F$10</f>
        <v>65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68.971700438268101</v>
      </c>
      <c r="AV7" s="3">
        <f>MAX(Bow!E$3 - $C7, 0)*MAX(1 - $D7/100,0)*Bow!$F$3</f>
        <v>91.412782721997132</v>
      </c>
      <c r="AW7" s="3">
        <f>MAX(Bow!E$4 - $C7, 0)*MAX(1 - $D7/100,0)*Bow!$F$4</f>
        <v>111.36041141864517</v>
      </c>
      <c r="AX7" s="3">
        <f>MAX(Bow!E$5 - $C7, 0)*MAX(1 - $D7/100,0)*Bow!$F$5</f>
        <v>138.7884008765362</v>
      </c>
      <c r="AY7" s="3">
        <f>MAX(Bow!E$6 - $C7, 0)*MAX(1 - $D7/100,0)*Bow!$F$6</f>
        <v>166.21639033442722</v>
      </c>
      <c r="AZ7" s="3">
        <f>MAX(Bow!E$7 - $C7, 0)*MAX(1 - $D7/100,0)*Bow!$F$7</f>
        <v>198.6312869664803</v>
      </c>
      <c r="BB7" s="3">
        <f>MAX(Crossbow!E$2 - $C7/2, 0)*MAX(1 - $D7/200,0)*Crossbow!$F$2</f>
        <v>86.954999999999998</v>
      </c>
      <c r="BC7" s="3">
        <f>MAX(Crossbow!E$3 - $C7/2, 0)*MAX(1 - $D7/200,0)*Crossbow!$F$3</f>
        <v>111.49874999999999</v>
      </c>
      <c r="BD7" s="3">
        <f>MAX(Crossbow!E$4 - $C7/2, 0)*MAX(1 - $D7/200,0)*Crossbow!$F$4</f>
        <v>139.68899999999996</v>
      </c>
      <c r="BE7" s="3">
        <f>MAX(Crossbow!E$5 - $C7/2, 0)*MAX(1 - $D7/200,0)*Crossbow!$F$5</f>
        <v>171.10499999999996</v>
      </c>
      <c r="BF7" s="3">
        <f>MAX(Crossbow!E$6 - $C7/2, 0)*MAX(1 - $D7/200,0)*Crossbow!$F$6</f>
        <v>206.60227499999999</v>
      </c>
      <c r="BG7" s="3">
        <f>MAX(Crossbow!E$7 - $C7/2, 0)*MAX(1 - $D7/200,0)*Crossbow!$F$7</f>
        <v>244.71661499999999</v>
      </c>
      <c r="BJ7">
        <f>MAX(doge!E$3 - $C7, 0)</f>
        <v>28</v>
      </c>
      <c r="BK7">
        <f>MAX(doge!$E$4 - $C7, 0)</f>
        <v>33</v>
      </c>
      <c r="BL7">
        <f>MAX(doge!$E$5 - $C7, 0)</f>
        <v>38</v>
      </c>
      <c r="BM7">
        <f>MAX(doge!$E$6 - $C7, 0)</f>
        <v>43</v>
      </c>
      <c r="BN7">
        <f>MAX(doge!$E$7 - $C7, 0)</f>
        <v>48</v>
      </c>
      <c r="BP7" s="3">
        <f>MAX(hors!$E$3 - $C7/2, 0)*MAX(1 - $D7/200,0)</f>
        <v>61.05</v>
      </c>
      <c r="BQ7" s="3">
        <f>MAX(hors!$E$4 - $C7/2, 0)*MAX(1 - $D7/200,0)</f>
        <v>73.424999999999997</v>
      </c>
      <c r="BR7" s="3">
        <f>MAX(hors!$E$5 - $C7/2, 0)*MAX(1 - $D7/200,0)</f>
        <v>94.05</v>
      </c>
      <c r="BS7" s="3">
        <f>MAX(hors!$E$6 - $C7/2, 0)*MAX(1 - $D7/200,0)</f>
        <v>114.675</v>
      </c>
      <c r="BU7" s="3">
        <f>MAX(irgl!$E$3 - $C7, 0)*MAX(1 - $D7/100,0)</f>
        <v>128.70000000000002</v>
      </c>
      <c r="BV7" s="3">
        <f>MAX(irgl!$E$4 - $C7, 0)*MAX(1 - $D7/100,0)</f>
        <v>144.95000000000002</v>
      </c>
      <c r="BW7" s="3">
        <f>MAX(irgl!$E$5 - $C7, 0)*MAX(1 - $D7/100,0)</f>
        <v>167.70000000000002</v>
      </c>
      <c r="BX7" s="3">
        <f>MAX(irgl!$E$6 - $C7, 0)*MAX(1 - $D7/100,0)</f>
        <v>193.70000000000002</v>
      </c>
      <c r="BZ7" s="3">
        <f>MAX(sngl!$E$3, 0)*MAX(1 - $D7/100,0)</f>
        <v>78</v>
      </c>
      <c r="CA7" s="3">
        <f>MAX(sngl!$E$4, 0)*MAX(1 - $D7/100,0)</f>
        <v>91</v>
      </c>
      <c r="CB7" s="3">
        <f>MAX(sngl!$E$5, 0)*MAX(1 - $D7/100,0)</f>
        <v>110.5</v>
      </c>
      <c r="CC7" s="3">
        <f>MAX(sngl!$E$6, 0)*MAX(1 - $D7/100,0)</f>
        <v>130</v>
      </c>
    </row>
    <row r="8" spans="1:81" x14ac:dyDescent="0.3">
      <c r="A8" s="1">
        <v>6</v>
      </c>
      <c r="B8">
        <v>390</v>
      </c>
      <c r="C8">
        <v>3</v>
      </c>
      <c r="D8">
        <v>37</v>
      </c>
      <c r="E8">
        <v>90</v>
      </c>
      <c r="F8" s="3">
        <f t="shared" si="0"/>
        <v>288.1853085997331</v>
      </c>
      <c r="G8" s="3">
        <v>12.5</v>
      </c>
      <c r="H8" s="10">
        <f t="shared" si="1"/>
        <v>32</v>
      </c>
      <c r="I8" s="10">
        <f t="shared" si="2"/>
        <v>29</v>
      </c>
      <c r="J8" s="10">
        <f t="shared" si="3"/>
        <v>27</v>
      </c>
      <c r="K8" s="10">
        <f t="shared" si="4"/>
        <v>23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80.521999999999991</v>
      </c>
      <c r="X8" s="3">
        <f>MAX(Axe!E$3 - $C8/2, 0)*MAX(1 - $D8/200,0)*Axe!$F$3</f>
        <v>103.34199999999998</v>
      </c>
      <c r="Y8" s="3">
        <f>MAX(Axe!E$4 - $C8/2, 0)*MAX(1 - $D8/200,0)*Axe!$F$4</f>
        <v>129.25899999999999</v>
      </c>
      <c r="Z8" s="3">
        <f>MAX(Axe!E$5 - $C8/2, 0)*MAX(1 - $D8/200,0)*Axe!$F$5</f>
        <v>159.251</v>
      </c>
      <c r="AA8" s="3">
        <f>MAX(Axe!E$6 - $C8/2, 0)*MAX(1 - $D8/200,0)*Axe!$F$6</f>
        <v>191.52499999999998</v>
      </c>
      <c r="AB8" s="3">
        <f>MAX(Axe!E$7 - $C8/2, 0)*MAX(1 - $D8/200,0)*Axe!$F$7</f>
        <v>227.22199999999998</v>
      </c>
      <c r="AD8" s="3">
        <f>MAX(Scythe!D$2, 0)*MAX(1 - $D8/100,0)*Scythe!$F$2</f>
        <v>57.96</v>
      </c>
      <c r="AE8" s="3">
        <f>MAX(Scythe!D$3, 0)*MAX(1 - $D8/100,0)*Scythe!$F$3</f>
        <v>76.86</v>
      </c>
      <c r="AF8" s="3">
        <f>MAX(Scythe!D$4, 0)*MAX(1 - $D8/100,0)*Scythe!$F$4</f>
        <v>98.28</v>
      </c>
      <c r="AG8" s="3">
        <f>MAX(Scythe!D$5, 0)*MAX(1 - $D8/100,0)*Scythe!$F$5</f>
        <v>123.48</v>
      </c>
      <c r="AH8" s="3">
        <f>MAX(Scythe!D$6, 0)*MAX(1 - $D8/100,0)*Scythe!$F$6</f>
        <v>151.19999999999999</v>
      </c>
      <c r="AI8" s="3">
        <f>MAX(Scythe!D$7, 0)*MAX(1 - $D8/100,0)*Scythe!$F$7</f>
        <v>181.44</v>
      </c>
      <c r="AJ8" s="3">
        <f>MAX(Scythe!D$8, 0)*MAX(1 - $D8/100,0)*Scythe!$F$8</f>
        <v>47.88</v>
      </c>
      <c r="AK8" s="3">
        <f>MAX(Scythe!D$9, 0)*MAX(1 - $D8/100,0)*Scythe!$F$9</f>
        <v>55.44</v>
      </c>
      <c r="AL8" s="3">
        <f>MAX(Scythe!D$10, 0)*MAX(1 - $D8/100,0)*Scythe!$F$10</f>
        <v>63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66.439994270936779</v>
      </c>
      <c r="AV8" s="3">
        <f>MAX(Bow!E$3 - $C8, 0)*MAX(1 - $D8/100,0)*Bow!$F$3</f>
        <v>88.190581715166459</v>
      </c>
      <c r="AW8" s="3">
        <f>MAX(Bow!E$4 - $C8, 0)*MAX(1 - $D8/100,0)*Bow!$F$4</f>
        <v>107.52443722114839</v>
      </c>
      <c r="AX8" s="3">
        <f>MAX(Bow!E$5 - $C8, 0)*MAX(1 - $D8/100,0)*Bow!$F$5</f>
        <v>134.10848854187356</v>
      </c>
      <c r="AY8" s="3">
        <f>MAX(Bow!E$6 - $C8, 0)*MAX(1 - $D8/100,0)*Bow!$F$6</f>
        <v>160.69253986259869</v>
      </c>
      <c r="AZ8" s="3">
        <f>MAX(Bow!E$7 - $C8, 0)*MAX(1 - $D8/100,0)*Bow!$F$7</f>
        <v>192.11005505981936</v>
      </c>
      <c r="BB8" s="3">
        <f>MAX(Crossbow!E$2 - $C8/2, 0)*MAX(1 - $D8/200,0)*Crossbow!$F$2</f>
        <v>85.554624999999987</v>
      </c>
      <c r="BC8" s="3">
        <f>MAX(Crossbow!E$3 - $C8/2, 0)*MAX(1 - $D8/200,0)*Crossbow!$F$3</f>
        <v>109.80087499999998</v>
      </c>
      <c r="BD8" s="3">
        <f>MAX(Crossbow!E$4 - $C8/2, 0)*MAX(1 - $D8/200,0)*Crossbow!$F$4</f>
        <v>137.64942499999998</v>
      </c>
      <c r="BE8" s="3">
        <f>MAX(Crossbow!E$5 - $C8/2, 0)*MAX(1 - $D8/200,0)*Crossbow!$F$5</f>
        <v>168.68462499999995</v>
      </c>
      <c r="BF8" s="3">
        <f>MAX(Crossbow!E$6 - $C8/2, 0)*MAX(1 - $D8/200,0)*Crossbow!$F$6</f>
        <v>203.75162999999998</v>
      </c>
      <c r="BG8" s="3">
        <f>MAX(Crossbow!E$7 - $C8/2, 0)*MAX(1 - $D8/200,0)*Crossbow!$F$7</f>
        <v>241.403978</v>
      </c>
      <c r="BJ8">
        <f>MAX(doge!E$3 - $C8, 0)</f>
        <v>27</v>
      </c>
      <c r="BK8">
        <f>MAX(doge!$E$4 - $C8, 0)</f>
        <v>32</v>
      </c>
      <c r="BL8">
        <f>MAX(doge!$E$5 - $C8, 0)</f>
        <v>37</v>
      </c>
      <c r="BM8">
        <f>MAX(doge!$E$6 - $C8, 0)</f>
        <v>42</v>
      </c>
      <c r="BN8">
        <f>MAX(doge!$E$7 - $C8, 0)</f>
        <v>47</v>
      </c>
      <c r="BP8" s="3">
        <f>MAX(hors!$E$3 - $C8/2, 0)*MAX(1 - $D8/200,0)</f>
        <v>59.902499999999996</v>
      </c>
      <c r="BQ8" s="3">
        <f>MAX(hors!$E$4 - $C8/2, 0)*MAX(1 - $D8/200,0)</f>
        <v>72.127499999999998</v>
      </c>
      <c r="BR8" s="3">
        <f>MAX(hors!$E$5 - $C8/2, 0)*MAX(1 - $D8/200,0)</f>
        <v>92.502499999999998</v>
      </c>
      <c r="BS8" s="3">
        <f>MAX(hors!$E$6 - $C8/2, 0)*MAX(1 - $D8/200,0)</f>
        <v>112.8775</v>
      </c>
      <c r="BU8" s="3">
        <f>MAX(irgl!$E$3 - $C8, 0)*MAX(1 - $D8/100,0)</f>
        <v>124.11</v>
      </c>
      <c r="BV8" s="3">
        <f>MAX(irgl!$E$4 - $C8, 0)*MAX(1 - $D8/100,0)</f>
        <v>139.86000000000001</v>
      </c>
      <c r="BW8" s="3">
        <f>MAX(irgl!$E$5 - $C8, 0)*MAX(1 - $D8/100,0)</f>
        <v>161.91</v>
      </c>
      <c r="BX8" s="3">
        <f>MAX(irgl!$E$6 - $C8, 0)*MAX(1 - $D8/100,0)</f>
        <v>187.11</v>
      </c>
      <c r="BZ8" s="3">
        <f>MAX(sngl!$E$3, 0)*MAX(1 - $D8/100,0)</f>
        <v>75.599999999999994</v>
      </c>
      <c r="CA8" s="3">
        <f>MAX(sngl!$E$4, 0)*MAX(1 - $D8/100,0)</f>
        <v>88.2</v>
      </c>
      <c r="CB8" s="3">
        <f>MAX(sngl!$E$5, 0)*MAX(1 - $D8/100,0)</f>
        <v>107.1</v>
      </c>
      <c r="CC8" s="3">
        <f>MAX(sngl!$E$6, 0)*MAX(1 - $D8/100,0)</f>
        <v>126</v>
      </c>
    </row>
    <row r="9" spans="1:81" x14ac:dyDescent="0.3">
      <c r="A9" s="1">
        <v>7</v>
      </c>
      <c r="B9">
        <v>420</v>
      </c>
      <c r="C9">
        <v>4</v>
      </c>
      <c r="D9">
        <v>40</v>
      </c>
      <c r="E9">
        <v>105</v>
      </c>
      <c r="F9" s="3">
        <f t="shared" si="0"/>
        <v>358.557478589835</v>
      </c>
      <c r="G9" s="3">
        <v>15</v>
      </c>
      <c r="H9" s="10">
        <f t="shared" si="1"/>
        <v>35</v>
      </c>
      <c r="I9" s="10">
        <f t="shared" si="2"/>
        <v>33</v>
      </c>
      <c r="J9" s="10">
        <f t="shared" si="3"/>
        <v>30</v>
      </c>
      <c r="K9" s="10">
        <f t="shared" si="4"/>
        <v>27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78.720000000000013</v>
      </c>
      <c r="X9" s="3">
        <f>MAX(Axe!E$3 - $C9/2, 0)*MAX(1 - $D9/200,0)*Axe!$F$3</f>
        <v>101.12</v>
      </c>
      <c r="Y9" s="3">
        <f>MAX(Axe!E$4 - $C9/2, 0)*MAX(1 - $D9/200,0)*Axe!$F$4</f>
        <v>126.56000000000002</v>
      </c>
      <c r="Z9" s="3">
        <f>MAX(Axe!E$5 - $C9/2, 0)*MAX(1 - $D9/200,0)*Axe!$F$5</f>
        <v>156</v>
      </c>
      <c r="AA9" s="3">
        <f>MAX(Axe!E$6 - $C9/2, 0)*MAX(1 - $D9/200,0)*Axe!$F$6</f>
        <v>187.68000000000004</v>
      </c>
      <c r="AB9" s="3">
        <f>MAX(Axe!E$7 - $C9/2, 0)*MAX(1 - $D9/200,0)*Axe!$F$7</f>
        <v>222.72000000000003</v>
      </c>
      <c r="AD9" s="3">
        <f>MAX(Scythe!D$2, 0)*MAX(1 - $D9/100,0)*Scythe!$F$2</f>
        <v>55.199999999999996</v>
      </c>
      <c r="AE9" s="3">
        <f>MAX(Scythe!D$3, 0)*MAX(1 - $D9/100,0)*Scythe!$F$3</f>
        <v>73.2</v>
      </c>
      <c r="AF9" s="3">
        <f>MAX(Scythe!D$4, 0)*MAX(1 - $D9/100,0)*Scythe!$F$4</f>
        <v>93.6</v>
      </c>
      <c r="AG9" s="3">
        <f>MAX(Scythe!D$5, 0)*MAX(1 - $D9/100,0)*Scythe!$F$5</f>
        <v>117.6</v>
      </c>
      <c r="AH9" s="3">
        <f>MAX(Scythe!D$6, 0)*MAX(1 - $D9/100,0)*Scythe!$F$6</f>
        <v>144</v>
      </c>
      <c r="AI9" s="3">
        <f>MAX(Scythe!D$7, 0)*MAX(1 - $D9/100,0)*Scythe!$F$7</f>
        <v>172.79999999999998</v>
      </c>
      <c r="AJ9" s="3">
        <f>MAX(Scythe!D$8, 0)*MAX(1 - $D9/100,0)*Scythe!$F$8</f>
        <v>45.6</v>
      </c>
      <c r="AK9" s="3">
        <f>MAX(Scythe!D$9, 0)*MAX(1 - $D9/100,0)*Scythe!$F$9</f>
        <v>52.8</v>
      </c>
      <c r="AL9" s="3">
        <f>MAX(Scythe!D$10, 0)*MAX(1 - $D9/100,0)*Scythe!$F$10</f>
        <v>60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62.886185019939781</v>
      </c>
      <c r="AV9" s="3">
        <f>MAX(Bow!E$3 - $C9, 0)*MAX(1 - $D9/100,0)*Bow!$F$3</f>
        <v>83.60103020492042</v>
      </c>
      <c r="AW9" s="3">
        <f>MAX(Bow!E$4 - $C9, 0)*MAX(1 - $D9/100,0)*Bow!$F$4</f>
        <v>102.01422592490322</v>
      </c>
      <c r="AX9" s="3">
        <f>MAX(Bow!E$5 - $C9, 0)*MAX(1 - $D9/100,0)*Bow!$F$5</f>
        <v>127.33237003987956</v>
      </c>
      <c r="AY9" s="3">
        <f>MAX(Bow!E$6 - $C9, 0)*MAX(1 - $D9/100,0)*Bow!$F$6</f>
        <v>152.6505141548559</v>
      </c>
      <c r="AZ9" s="3">
        <f>MAX(Bow!E$7 - $C9, 0)*MAX(1 - $D9/100,0)*Bow!$F$7</f>
        <v>182.57195719982792</v>
      </c>
      <c r="BB9" s="3">
        <f>MAX(Crossbow!E$2 - $C9/2, 0)*MAX(1 - $D9/200,0)*Crossbow!$F$2</f>
        <v>83.64</v>
      </c>
      <c r="BC9" s="3">
        <f>MAX(Crossbow!E$3 - $C9/2, 0)*MAX(1 - $D9/200,0)*Crossbow!$F$3</f>
        <v>107.44</v>
      </c>
      <c r="BD9" s="3">
        <f>MAX(Crossbow!E$4 - $C9/2, 0)*MAX(1 - $D9/200,0)*Crossbow!$F$4</f>
        <v>134.77600000000001</v>
      </c>
      <c r="BE9" s="3">
        <f>MAX(Crossbow!E$5 - $C9/2, 0)*MAX(1 - $D9/200,0)*Crossbow!$F$5</f>
        <v>165.23999999999998</v>
      </c>
      <c r="BF9" s="3">
        <f>MAX(Crossbow!E$6 - $C9/2, 0)*MAX(1 - $D9/200,0)*Crossbow!$F$6</f>
        <v>199.66160000000002</v>
      </c>
      <c r="BG9" s="3">
        <f>MAX(Crossbow!E$7 - $C9/2, 0)*MAX(1 - $D9/200,0)*Crossbow!$F$7</f>
        <v>236.62096000000003</v>
      </c>
      <c r="BJ9">
        <f>MAX(doge!E$3 - $C9, 0)</f>
        <v>26</v>
      </c>
      <c r="BK9">
        <f>MAX(doge!$E$4 - $C9, 0)</f>
        <v>31</v>
      </c>
      <c r="BL9">
        <f>MAX(doge!$E$5 - $C9, 0)</f>
        <v>36</v>
      </c>
      <c r="BM9">
        <f>MAX(doge!$E$6 - $C9, 0)</f>
        <v>41</v>
      </c>
      <c r="BN9">
        <f>MAX(doge!$E$7 - $C9, 0)</f>
        <v>46</v>
      </c>
      <c r="BP9" s="3">
        <f>MAX(hors!$E$3 - $C9/2, 0)*MAX(1 - $D9/200,0)</f>
        <v>58.400000000000006</v>
      </c>
      <c r="BQ9" s="3">
        <f>MAX(hors!$E$4 - $C9/2, 0)*MAX(1 - $D9/200,0)</f>
        <v>70.400000000000006</v>
      </c>
      <c r="BR9" s="3">
        <f>MAX(hors!$E$5 - $C9/2, 0)*MAX(1 - $D9/200,0)</f>
        <v>90.4</v>
      </c>
      <c r="BS9" s="3">
        <f>MAX(hors!$E$6 - $C9/2, 0)*MAX(1 - $D9/200,0)</f>
        <v>110.4</v>
      </c>
      <c r="BU9" s="3">
        <f>MAX(irgl!$E$3 - $C9, 0)*MAX(1 - $D9/100,0)</f>
        <v>117.6</v>
      </c>
      <c r="BV9" s="3">
        <f>MAX(irgl!$E$4 - $C9, 0)*MAX(1 - $D9/100,0)</f>
        <v>132.6</v>
      </c>
      <c r="BW9" s="3">
        <f>MAX(irgl!$E$5 - $C9, 0)*MAX(1 - $D9/100,0)</f>
        <v>153.6</v>
      </c>
      <c r="BX9" s="3">
        <f>MAX(irgl!$E$6 - $C9, 0)*MAX(1 - $D9/100,0)</f>
        <v>177.6</v>
      </c>
      <c r="BZ9" s="3">
        <f>MAX(sngl!$E$3, 0)*MAX(1 - $D9/100,0)</f>
        <v>72</v>
      </c>
      <c r="CA9" s="3">
        <f>MAX(sngl!$E$4, 0)*MAX(1 - $D9/100,0)</f>
        <v>84</v>
      </c>
      <c r="CB9" s="3">
        <f>MAX(sngl!$E$5, 0)*MAX(1 - $D9/100,0)</f>
        <v>102</v>
      </c>
      <c r="CC9" s="3">
        <f>MAX(sngl!$E$6, 0)*MAX(1 - $D9/100,0)</f>
        <v>120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2.5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4D3E-6216-4EA2-A33A-C18FB79BC5E7}">
  <dimension ref="A1:CC13"/>
  <sheetViews>
    <sheetView zoomScaleNormal="100" workbookViewId="0">
      <pane xSplit="1" topLeftCell="B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300</v>
      </c>
      <c r="C3">
        <v>15</v>
      </c>
      <c r="D3">
        <v>15</v>
      </c>
      <c r="E3">
        <v>35</v>
      </c>
      <c r="F3" s="3">
        <f t="shared" ref="F3:F8" si="0">($B3 + 3 * $C3) / 10 / (1 - $D3 * 0.006) *POWER($E3, 0.75) * $C$13 / 13</f>
        <v>73.438438225943415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  <c r="BJ3">
        <f>MAX(doge!E$3 - $C3, 0)</f>
        <v>15</v>
      </c>
      <c r="BK3">
        <f>MAX(doge!$E$4 - $C3, 0)</f>
        <v>20</v>
      </c>
      <c r="BL3">
        <f>MAX(doge!$E$5 - $C3, 0)</f>
        <v>25</v>
      </c>
      <c r="BM3">
        <f>MAX(doge!$E$6 - $C3, 0)</f>
        <v>30</v>
      </c>
      <c r="BN3">
        <f>MAX(doge!$E$7 - $C3, 0)</f>
        <v>35</v>
      </c>
      <c r="BP3" s="3">
        <f>MAX(hors!$E$3 - $C3/2, 0)*MAX(1 - $D3/200,0)</f>
        <v>62.4375</v>
      </c>
      <c r="BQ3" s="3">
        <f>MAX(hors!$E$4 - $C3/2, 0)*MAX(1 - $D3/200,0)</f>
        <v>76.3125</v>
      </c>
      <c r="BR3" s="3">
        <f>MAX(hors!$E$5 - $C3/2, 0)*MAX(1 - $D3/200,0)</f>
        <v>99.4375</v>
      </c>
      <c r="BS3" s="3">
        <f>MAX(hors!$E$6 - $C3/2, 0)*MAX(1 - $D3/200,0)</f>
        <v>122.5625</v>
      </c>
      <c r="BU3" s="3">
        <f>MAX(irgl!$E$3 - $C3, 0)*MAX(1 - $D3/100,0)</f>
        <v>157.25</v>
      </c>
      <c r="BV3" s="3">
        <f>MAX(irgl!$E$4 - $C3, 0)*MAX(1 - $D3/100,0)</f>
        <v>178.5</v>
      </c>
      <c r="BW3" s="3">
        <f>MAX(irgl!$E$5 - $C3, 0)*MAX(1 - $D3/100,0)</f>
        <v>208.25</v>
      </c>
      <c r="BX3" s="3">
        <f>MAX(irgl!$E$6 - $C3, 0)*MAX(1 - $D3/100,0)</f>
        <v>242.25</v>
      </c>
      <c r="BZ3" s="3">
        <f>MAX(sngl!$E$3, 0)*MAX(1 - $D3/100,0)</f>
        <v>102</v>
      </c>
      <c r="CA3" s="3">
        <f>MAX(sngl!$E$4, 0)*MAX(1 - $D3/100,0)</f>
        <v>119</v>
      </c>
      <c r="CB3" s="3">
        <f>MAX(sngl!$E$5, 0)*MAX(1 - $D3/100,0)</f>
        <v>144.5</v>
      </c>
      <c r="CC3" s="3">
        <f>MAX(sngl!$E$6, 0)*MAX(1 - $D3/100,0)</f>
        <v>170</v>
      </c>
    </row>
    <row r="4" spans="1:81" x14ac:dyDescent="0.3">
      <c r="A4" s="1">
        <v>2</v>
      </c>
      <c r="B4">
        <v>375</v>
      </c>
      <c r="C4">
        <v>16</v>
      </c>
      <c r="D4">
        <v>15</v>
      </c>
      <c r="E4">
        <v>45</v>
      </c>
      <c r="F4" s="3">
        <f t="shared" si="0"/>
        <v>108.71840111914298</v>
      </c>
      <c r="G4" s="3">
        <v>6.5</v>
      </c>
      <c r="H4" s="10">
        <f t="shared" ref="H4:H8" si="1">_xlfn.CEILING.MATH(LN(MAX($G4*4,1))^2.5+1)</f>
        <v>21</v>
      </c>
      <c r="I4" s="10">
        <f t="shared" ref="I4:I8" si="2">_xlfn.CEILING.MATH(LN(MAX($G4*3.5,1))^2.5+1)</f>
        <v>19</v>
      </c>
      <c r="J4" s="10">
        <f t="shared" ref="J4:J8" si="3">_xlfn.CEILING.MATH(LN(MAX($G4*3,1))^2.5+1)</f>
        <v>17</v>
      </c>
      <c r="K4" s="10">
        <f t="shared" ref="K4:K8" si="4">_xlfn.CEILING.MATH(LN(MAX($G4*2.5,1))^2.5+1)</f>
        <v>14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  <c r="BJ4">
        <f>MAX(doge!E$3 - $C4, 0)</f>
        <v>14</v>
      </c>
      <c r="BK4">
        <f>MAX(doge!$E$4 - $C4, 0)</f>
        <v>19</v>
      </c>
      <c r="BL4">
        <f>MAX(doge!$E$5 - $C4, 0)</f>
        <v>24</v>
      </c>
      <c r="BM4">
        <f>MAX(doge!$E$6 - $C4, 0)</f>
        <v>29</v>
      </c>
      <c r="BN4">
        <f>MAX(doge!$E$7 - $C4, 0)</f>
        <v>34</v>
      </c>
      <c r="BP4" s="3">
        <f>MAX(hors!$E$3 - $C4/2, 0)*MAX(1 - $D4/200,0)</f>
        <v>61.975000000000001</v>
      </c>
      <c r="BQ4" s="3">
        <f>MAX(hors!$E$4 - $C4/2, 0)*MAX(1 - $D4/200,0)</f>
        <v>75.850000000000009</v>
      </c>
      <c r="BR4" s="3">
        <f>MAX(hors!$E$5 - $C4/2, 0)*MAX(1 - $D4/200,0)</f>
        <v>98.975000000000009</v>
      </c>
      <c r="BS4" s="3">
        <f>MAX(hors!$E$6 - $C4/2, 0)*MAX(1 - $D4/200,0)</f>
        <v>122.10000000000001</v>
      </c>
      <c r="BU4" s="3">
        <f>MAX(irgl!$E$3 - $C4, 0)*MAX(1 - $D4/100,0)</f>
        <v>156.4</v>
      </c>
      <c r="BV4" s="3">
        <f>MAX(irgl!$E$4 - $C4, 0)*MAX(1 - $D4/100,0)</f>
        <v>177.65</v>
      </c>
      <c r="BW4" s="3">
        <f>MAX(irgl!$E$5 - $C4, 0)*MAX(1 - $D4/100,0)</f>
        <v>207.4</v>
      </c>
      <c r="BX4" s="3">
        <f>MAX(irgl!$E$6 - $C4, 0)*MAX(1 - $D4/100,0)</f>
        <v>241.4</v>
      </c>
      <c r="BZ4" s="3">
        <f>MAX(sngl!$E$3, 0)*MAX(1 - $D4/100,0)</f>
        <v>102</v>
      </c>
      <c r="CA4" s="3">
        <f>MAX(sngl!$E$4, 0)*MAX(1 - $D4/100,0)</f>
        <v>119</v>
      </c>
      <c r="CB4" s="3">
        <f>MAX(sngl!$E$5, 0)*MAX(1 - $D4/100,0)</f>
        <v>144.5</v>
      </c>
      <c r="CC4" s="3">
        <f>MAX(sngl!$E$6, 0)*MAX(1 - $D4/100,0)</f>
        <v>170</v>
      </c>
    </row>
    <row r="5" spans="1:81" x14ac:dyDescent="0.3">
      <c r="A5" s="1">
        <v>3</v>
      </c>
      <c r="B5">
        <v>450</v>
      </c>
      <c r="C5">
        <v>16</v>
      </c>
      <c r="D5">
        <v>18</v>
      </c>
      <c r="E5">
        <v>55</v>
      </c>
      <c r="F5" s="3">
        <f t="shared" si="0"/>
        <v>151.78582024549377</v>
      </c>
      <c r="G5" s="3">
        <v>8</v>
      </c>
      <c r="H5" s="10">
        <f t="shared" si="1"/>
        <v>24</v>
      </c>
      <c r="I5" s="10">
        <f t="shared" si="2"/>
        <v>22</v>
      </c>
      <c r="J5" s="10">
        <f t="shared" si="3"/>
        <v>20</v>
      </c>
      <c r="K5" s="10">
        <f t="shared" si="4"/>
        <v>17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85.176000000000002</v>
      </c>
      <c r="X5" s="3">
        <f>MAX(Axe!E$3 - $C5/2, 0)*MAX(1 - $D5/200,0)*Axe!$F$3</f>
        <v>110.65600000000001</v>
      </c>
      <c r="Y5" s="3">
        <f>MAX(Axe!E$4 - $C5/2, 0)*MAX(1 - $D5/200,0)*Axe!$F$4</f>
        <v>139.59400000000002</v>
      </c>
      <c r="Z5" s="3">
        <f>MAX(Axe!E$5 - $C5/2, 0)*MAX(1 - $D5/200,0)*Axe!$F$5</f>
        <v>173.08200000000002</v>
      </c>
      <c r="AA5" s="3">
        <f>MAX(Axe!E$6 - $C5/2, 0)*MAX(1 - $D5/200,0)*Axe!$F$6</f>
        <v>209.11800000000005</v>
      </c>
      <c r="AB5" s="3">
        <f>MAX(Axe!E$7 - $C5/2, 0)*MAX(1 - $D5/200,0)*Axe!$F$7</f>
        <v>248.97600000000003</v>
      </c>
      <c r="AD5" s="3">
        <f>MAX(Scythe!D$2, 0)*MAX(1 - $D5/100,0)*Scythe!$F$2</f>
        <v>75.440000000000012</v>
      </c>
      <c r="AE5" s="3">
        <f>MAX(Scythe!D$3, 0)*MAX(1 - $D5/100,0)*Scythe!$F$3</f>
        <v>100.04</v>
      </c>
      <c r="AF5" s="3">
        <f>MAX(Scythe!D$4, 0)*MAX(1 - $D5/100,0)*Scythe!$F$4</f>
        <v>127.92000000000002</v>
      </c>
      <c r="AG5" s="3">
        <f>MAX(Scythe!D$5, 0)*MAX(1 - $D5/100,0)*Scythe!$F$5</f>
        <v>160.72</v>
      </c>
      <c r="AH5" s="3">
        <f>MAX(Scythe!D$6, 0)*MAX(1 - $D5/100,0)*Scythe!$F$6</f>
        <v>196.8</v>
      </c>
      <c r="AI5" s="3">
        <f>MAX(Scythe!D$7, 0)*MAX(1 - $D5/100,0)*Scythe!$F$7</f>
        <v>236.16000000000003</v>
      </c>
      <c r="AJ5" s="3">
        <f>MAX(Scythe!D$8, 0)*MAX(1 - $D5/100,0)*Scythe!$F$8</f>
        <v>62.320000000000007</v>
      </c>
      <c r="AK5" s="3">
        <f>MAX(Scythe!D$9, 0)*MAX(1 - $D5/100,0)*Scythe!$F$9</f>
        <v>72.160000000000011</v>
      </c>
      <c r="AL5" s="3">
        <f>MAX(Scythe!D$10, 0)*MAX(1 - $D5/100,0)*Scythe!$F$10</f>
        <v>82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79.548452860584391</v>
      </c>
      <c r="AV5" s="3">
        <f>MAX(Bow!E$3 - $C5, 0)*MAX(1 - $D5/100,0)*Bow!$F$3</f>
        <v>107.85874128005793</v>
      </c>
      <c r="AW5" s="3">
        <f>MAX(Bow!E$4 - $C5, 0)*MAX(1 - $D5/100,0)*Bow!$F$4</f>
        <v>133.02344209736776</v>
      </c>
      <c r="AX5" s="3">
        <f>MAX(Bow!E$5 - $C5, 0)*MAX(1 - $D5/100,0)*Bow!$F$5</f>
        <v>167.62490572116874</v>
      </c>
      <c r="AY5" s="3">
        <f>MAX(Bow!E$6 - $C5, 0)*MAX(1 - $D5/100,0)*Bow!$F$6</f>
        <v>202.22636934496973</v>
      </c>
      <c r="AZ5" s="3">
        <f>MAX(Bow!E$7 - $C5, 0)*MAX(1 - $D5/100,0)*Bow!$F$7</f>
        <v>243.11900817309822</v>
      </c>
      <c r="BB5" s="3">
        <f>MAX(Crossbow!E$2 - $C5/2, 0)*MAX(1 - $D5/200,0)*Crossbow!$F$2</f>
        <v>90.499499999999998</v>
      </c>
      <c r="BC5" s="3">
        <f>MAX(Crossbow!E$3 - $C5/2, 0)*MAX(1 - $D5/200,0)*Crossbow!$F$3</f>
        <v>117.57199999999999</v>
      </c>
      <c r="BD5" s="3">
        <f>MAX(Crossbow!E$4 - $C5/2, 0)*MAX(1 - $D5/200,0)*Crossbow!$F$4</f>
        <v>148.66669999999999</v>
      </c>
      <c r="BE5" s="3">
        <f>MAX(Crossbow!E$5 - $C5/2, 0)*MAX(1 - $D5/200,0)*Crossbow!$F$5</f>
        <v>183.31949999999998</v>
      </c>
      <c r="BF5" s="3">
        <f>MAX(Crossbow!E$6 - $C5/2, 0)*MAX(1 - $D5/200,0)*Crossbow!$F$6</f>
        <v>222.47406999999998</v>
      </c>
      <c r="BG5" s="3">
        <f>MAX(Crossbow!E$7 - $C5/2, 0)*MAX(1 - $D5/200,0)*Crossbow!$F$7</f>
        <v>264.51534200000003</v>
      </c>
      <c r="BJ5">
        <f>MAX(doge!E$3 - $C5, 0)</f>
        <v>14</v>
      </c>
      <c r="BK5">
        <f>MAX(doge!$E$4 - $C5, 0)</f>
        <v>19</v>
      </c>
      <c r="BL5">
        <f>MAX(doge!$E$5 - $C5, 0)</f>
        <v>24</v>
      </c>
      <c r="BM5">
        <f>MAX(doge!$E$6 - $C5, 0)</f>
        <v>29</v>
      </c>
      <c r="BN5">
        <f>MAX(doge!$E$7 - $C5, 0)</f>
        <v>34</v>
      </c>
      <c r="BP5" s="3">
        <f>MAX(hors!$E$3 - $C5/2, 0)*MAX(1 - $D5/200,0)</f>
        <v>60.97</v>
      </c>
      <c r="BQ5" s="3">
        <f>MAX(hors!$E$4 - $C5/2, 0)*MAX(1 - $D5/200,0)</f>
        <v>74.62</v>
      </c>
      <c r="BR5" s="3">
        <f>MAX(hors!$E$5 - $C5/2, 0)*MAX(1 - $D5/200,0)</f>
        <v>97.37</v>
      </c>
      <c r="BS5" s="3">
        <f>MAX(hors!$E$6 - $C5/2, 0)*MAX(1 - $D5/200,0)</f>
        <v>120.12</v>
      </c>
      <c r="BU5" s="3">
        <f>MAX(irgl!$E$3 - $C5, 0)*MAX(1 - $D5/100,0)</f>
        <v>150.88000000000002</v>
      </c>
      <c r="BV5" s="3">
        <f>MAX(irgl!$E$4 - $C5, 0)*MAX(1 - $D5/100,0)</f>
        <v>171.38000000000002</v>
      </c>
      <c r="BW5" s="3">
        <f>MAX(irgl!$E$5 - $C5, 0)*MAX(1 - $D5/100,0)</f>
        <v>200.08</v>
      </c>
      <c r="BX5" s="3">
        <f>MAX(irgl!$E$6 - $C5, 0)*MAX(1 - $D5/100,0)</f>
        <v>232.88000000000002</v>
      </c>
      <c r="BZ5" s="3">
        <f>MAX(sngl!$E$3, 0)*MAX(1 - $D5/100,0)</f>
        <v>98.4</v>
      </c>
      <c r="CA5" s="3">
        <f>MAX(sngl!$E$4, 0)*MAX(1 - $D5/100,0)</f>
        <v>114.80000000000001</v>
      </c>
      <c r="CB5" s="3">
        <f>MAX(sngl!$E$5, 0)*MAX(1 - $D5/100,0)</f>
        <v>139.4</v>
      </c>
      <c r="CC5" s="3">
        <f>MAX(sngl!$E$6, 0)*MAX(1 - $D5/100,0)</f>
        <v>164</v>
      </c>
    </row>
    <row r="6" spans="1:81" x14ac:dyDescent="0.3">
      <c r="A6" s="1">
        <v>4</v>
      </c>
      <c r="B6">
        <v>550</v>
      </c>
      <c r="C6">
        <v>18</v>
      </c>
      <c r="D6">
        <v>18</v>
      </c>
      <c r="E6">
        <v>60</v>
      </c>
      <c r="F6" s="3">
        <f t="shared" si="0"/>
        <v>196.50799224472914</v>
      </c>
      <c r="G6" s="3">
        <v>10</v>
      </c>
      <c r="H6" s="10">
        <f t="shared" si="1"/>
        <v>28</v>
      </c>
      <c r="I6" s="10">
        <f t="shared" si="2"/>
        <v>25</v>
      </c>
      <c r="J6" s="10">
        <f t="shared" si="3"/>
        <v>23</v>
      </c>
      <c r="K6" s="10">
        <f t="shared" si="4"/>
        <v>20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84.448000000000008</v>
      </c>
      <c r="X6" s="3">
        <f>MAX(Axe!E$3 - $C6/2, 0)*MAX(1 - $D6/200,0)*Axe!$F$3</f>
        <v>109.928</v>
      </c>
      <c r="Y6" s="3">
        <f>MAX(Axe!E$4 - $C6/2, 0)*MAX(1 - $D6/200,0)*Axe!$F$4</f>
        <v>138.86600000000001</v>
      </c>
      <c r="Z6" s="3">
        <f>MAX(Axe!E$5 - $C6/2, 0)*MAX(1 - $D6/200,0)*Axe!$F$5</f>
        <v>172.35400000000001</v>
      </c>
      <c r="AA6" s="3">
        <f>MAX(Axe!E$6 - $C6/2, 0)*MAX(1 - $D6/200,0)*Axe!$F$6</f>
        <v>208.39000000000001</v>
      </c>
      <c r="AB6" s="3">
        <f>MAX(Axe!E$7 - $C6/2, 0)*MAX(1 - $D6/200,0)*Axe!$F$7</f>
        <v>248.24800000000002</v>
      </c>
      <c r="AD6" s="3">
        <f>MAX(Scythe!D$2, 0)*MAX(1 - $D6/100,0)*Scythe!$F$2</f>
        <v>75.440000000000012</v>
      </c>
      <c r="AE6" s="3">
        <f>MAX(Scythe!D$3, 0)*MAX(1 - $D6/100,0)*Scythe!$F$3</f>
        <v>100.04</v>
      </c>
      <c r="AF6" s="3">
        <f>MAX(Scythe!D$4, 0)*MAX(1 - $D6/100,0)*Scythe!$F$4</f>
        <v>127.92000000000002</v>
      </c>
      <c r="AG6" s="3">
        <f>MAX(Scythe!D$5, 0)*MAX(1 - $D6/100,0)*Scythe!$F$5</f>
        <v>160.72</v>
      </c>
      <c r="AH6" s="3">
        <f>MAX(Scythe!D$6, 0)*MAX(1 - $D6/100,0)*Scythe!$F$6</f>
        <v>196.8</v>
      </c>
      <c r="AI6" s="3">
        <f>MAX(Scythe!D$7, 0)*MAX(1 - $D6/100,0)*Scythe!$F$7</f>
        <v>236.16000000000003</v>
      </c>
      <c r="AJ6" s="3">
        <f>MAX(Scythe!D$8, 0)*MAX(1 - $D6/100,0)*Scythe!$F$8</f>
        <v>62.320000000000007</v>
      </c>
      <c r="AK6" s="3">
        <f>MAX(Scythe!D$9, 0)*MAX(1 - $D6/100,0)*Scythe!$F$9</f>
        <v>72.160000000000011</v>
      </c>
      <c r="AL6" s="3">
        <f>MAX(Scythe!D$10, 0)*MAX(1 - $D6/100,0)*Scythe!$F$10</f>
        <v>82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78.482452860584388</v>
      </c>
      <c r="AV6" s="3">
        <f>MAX(Bow!E$3 - $C6, 0)*MAX(1 - $D6/100,0)*Bow!$F$3</f>
        <v>106.79274128005792</v>
      </c>
      <c r="AW6" s="3">
        <f>MAX(Bow!E$4 - $C6, 0)*MAX(1 - $D6/100,0)*Bow!$F$4</f>
        <v>131.95744209736776</v>
      </c>
      <c r="AX6" s="3">
        <f>MAX(Bow!E$5 - $C6, 0)*MAX(1 - $D6/100,0)*Bow!$F$5</f>
        <v>166.55890572116877</v>
      </c>
      <c r="AY6" s="3">
        <f>MAX(Bow!E$6 - $C6, 0)*MAX(1 - $D6/100,0)*Bow!$F$6</f>
        <v>201.16036934496975</v>
      </c>
      <c r="AZ6" s="3">
        <f>MAX(Bow!E$7 - $C6, 0)*MAX(1 - $D6/100,0)*Bow!$F$7</f>
        <v>242.05300817309822</v>
      </c>
      <c r="BB6" s="3">
        <f>MAX(Crossbow!E$2 - $C6/2, 0)*MAX(1 - $D6/200,0)*Crossbow!$F$2</f>
        <v>89.725999999999999</v>
      </c>
      <c r="BC6" s="3">
        <f>MAX(Crossbow!E$3 - $C6/2, 0)*MAX(1 - $D6/200,0)*Crossbow!$F$3</f>
        <v>116.79849999999999</v>
      </c>
      <c r="BD6" s="3">
        <f>MAX(Crossbow!E$4 - $C6/2, 0)*MAX(1 - $D6/200,0)*Crossbow!$F$4</f>
        <v>147.89319999999998</v>
      </c>
      <c r="BE6" s="3">
        <f>MAX(Crossbow!E$5 - $C6/2, 0)*MAX(1 - $D6/200,0)*Crossbow!$F$5</f>
        <v>182.54599999999999</v>
      </c>
      <c r="BF6" s="3">
        <f>MAX(Crossbow!E$6 - $C6/2, 0)*MAX(1 - $D6/200,0)*Crossbow!$F$6</f>
        <v>221.70057</v>
      </c>
      <c r="BG6" s="3">
        <f>MAX(Crossbow!E$7 - $C6/2, 0)*MAX(1 - $D6/200,0)*Crossbow!$F$7</f>
        <v>263.74184200000002</v>
      </c>
      <c r="BJ6">
        <f>MAX(doge!E$3 - $C6, 0)</f>
        <v>12</v>
      </c>
      <c r="BK6">
        <f>MAX(doge!$E$4 - $C6, 0)</f>
        <v>17</v>
      </c>
      <c r="BL6">
        <f>MAX(doge!$E$5 - $C6, 0)</f>
        <v>22</v>
      </c>
      <c r="BM6">
        <f>MAX(doge!$E$6 - $C6, 0)</f>
        <v>27</v>
      </c>
      <c r="BN6">
        <f>MAX(doge!$E$7 - $C6, 0)</f>
        <v>32</v>
      </c>
      <c r="BP6" s="3">
        <f>MAX(hors!$E$3 - $C6/2, 0)*MAX(1 - $D6/200,0)</f>
        <v>60.06</v>
      </c>
      <c r="BQ6" s="3">
        <f>MAX(hors!$E$4 - $C6/2, 0)*MAX(1 - $D6/200,0)</f>
        <v>73.710000000000008</v>
      </c>
      <c r="BR6" s="3">
        <f>MAX(hors!$E$5 - $C6/2, 0)*MAX(1 - $D6/200,0)</f>
        <v>96.460000000000008</v>
      </c>
      <c r="BS6" s="3">
        <f>MAX(hors!$E$6 - $C6/2, 0)*MAX(1 - $D6/200,0)</f>
        <v>119.21000000000001</v>
      </c>
      <c r="BU6" s="3">
        <f>MAX(irgl!$E$3 - $C6, 0)*MAX(1 - $D6/100,0)</f>
        <v>149.24</v>
      </c>
      <c r="BV6" s="3">
        <f>MAX(irgl!$E$4 - $C6, 0)*MAX(1 - $D6/100,0)</f>
        <v>169.74</v>
      </c>
      <c r="BW6" s="3">
        <f>MAX(irgl!$E$5 - $C6, 0)*MAX(1 - $D6/100,0)</f>
        <v>198.44000000000003</v>
      </c>
      <c r="BX6" s="3">
        <f>MAX(irgl!$E$6 - $C6, 0)*MAX(1 - $D6/100,0)</f>
        <v>231.24</v>
      </c>
      <c r="BZ6" s="3">
        <f>MAX(sngl!$E$3, 0)*MAX(1 - $D6/100,0)</f>
        <v>98.4</v>
      </c>
      <c r="CA6" s="3">
        <f>MAX(sngl!$E$4, 0)*MAX(1 - $D6/100,0)</f>
        <v>114.80000000000001</v>
      </c>
      <c r="CB6" s="3">
        <f>MAX(sngl!$E$5, 0)*MAX(1 - $D6/100,0)</f>
        <v>139.4</v>
      </c>
      <c r="CC6" s="3">
        <f>MAX(sngl!$E$6, 0)*MAX(1 - $D6/100,0)</f>
        <v>164</v>
      </c>
    </row>
    <row r="7" spans="1:81" x14ac:dyDescent="0.3">
      <c r="A7" s="1">
        <v>5</v>
      </c>
      <c r="B7">
        <v>600</v>
      </c>
      <c r="C7">
        <v>18</v>
      </c>
      <c r="D7">
        <v>20</v>
      </c>
      <c r="E7">
        <v>70</v>
      </c>
      <c r="F7" s="3">
        <f t="shared" si="0"/>
        <v>242.11032046843636</v>
      </c>
      <c r="G7" s="3">
        <v>12</v>
      </c>
      <c r="H7" s="10">
        <f t="shared" si="1"/>
        <v>31</v>
      </c>
      <c r="I7" s="10">
        <f t="shared" si="2"/>
        <v>29</v>
      </c>
      <c r="J7" s="10">
        <f t="shared" si="3"/>
        <v>26</v>
      </c>
      <c r="K7" s="10">
        <f t="shared" si="4"/>
        <v>23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83.52000000000001</v>
      </c>
      <c r="X7" s="3">
        <f>MAX(Axe!E$3 - $C7/2, 0)*MAX(1 - $D7/200,0)*Axe!$F$3</f>
        <v>108.72000000000001</v>
      </c>
      <c r="Y7" s="3">
        <f>MAX(Axe!E$4 - $C7/2, 0)*MAX(1 - $D7/200,0)*Axe!$F$4</f>
        <v>137.34</v>
      </c>
      <c r="Z7" s="3">
        <f>MAX(Axe!E$5 - $C7/2, 0)*MAX(1 - $D7/200,0)*Axe!$F$5</f>
        <v>170.46000000000004</v>
      </c>
      <c r="AA7" s="3">
        <f>MAX(Axe!E$6 - $C7/2, 0)*MAX(1 - $D7/200,0)*Axe!$F$6</f>
        <v>206.10000000000002</v>
      </c>
      <c r="AB7" s="3">
        <f>MAX(Axe!E$7 - $C7/2, 0)*MAX(1 - $D7/200,0)*Axe!$F$7</f>
        <v>245.52000000000004</v>
      </c>
      <c r="AD7" s="3">
        <f>MAX(Scythe!D$2, 0)*MAX(1 - $D7/100,0)*Scythe!$F$2</f>
        <v>73.600000000000009</v>
      </c>
      <c r="AE7" s="3">
        <f>MAX(Scythe!D$3, 0)*MAX(1 - $D7/100,0)*Scythe!$F$3</f>
        <v>97.600000000000009</v>
      </c>
      <c r="AF7" s="3">
        <f>MAX(Scythe!D$4, 0)*MAX(1 - $D7/100,0)*Scythe!$F$4</f>
        <v>124.80000000000001</v>
      </c>
      <c r="AG7" s="3">
        <f>MAX(Scythe!D$5, 0)*MAX(1 - $D7/100,0)*Scythe!$F$5</f>
        <v>156.80000000000001</v>
      </c>
      <c r="AH7" s="3">
        <f>MAX(Scythe!D$6, 0)*MAX(1 - $D7/100,0)*Scythe!$F$6</f>
        <v>192</v>
      </c>
      <c r="AI7" s="3">
        <f>MAX(Scythe!D$7, 0)*MAX(1 - $D7/100,0)*Scythe!$F$7</f>
        <v>230.4</v>
      </c>
      <c r="AJ7" s="3">
        <f>MAX(Scythe!D$8, 0)*MAX(1 - $D7/100,0)*Scythe!$F$8</f>
        <v>60.800000000000004</v>
      </c>
      <c r="AK7" s="3">
        <f>MAX(Scythe!D$9, 0)*MAX(1 - $D7/100,0)*Scythe!$F$9</f>
        <v>70.400000000000006</v>
      </c>
      <c r="AL7" s="3">
        <f>MAX(Scythe!D$10, 0)*MAX(1 - $D7/100,0)*Scythe!$F$10</f>
        <v>80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76.568246693253045</v>
      </c>
      <c r="AV7" s="3">
        <f>MAX(Bow!E$3 - $C7, 0)*MAX(1 - $D7/100,0)*Bow!$F$3</f>
        <v>104.18804027322724</v>
      </c>
      <c r="AW7" s="3">
        <f>MAX(Bow!E$4 - $C7, 0)*MAX(1 - $D7/100,0)*Bow!$F$4</f>
        <v>128.738967899871</v>
      </c>
      <c r="AX7" s="3">
        <f>MAX(Bow!E$5 - $C7, 0)*MAX(1 - $D7/100,0)*Bow!$F$5</f>
        <v>162.4964933865061</v>
      </c>
      <c r="AY7" s="3">
        <f>MAX(Bow!E$6 - $C7, 0)*MAX(1 - $D7/100,0)*Bow!$F$6</f>
        <v>196.25401887314121</v>
      </c>
      <c r="AZ7" s="3">
        <f>MAX(Bow!E$7 - $C7, 0)*MAX(1 - $D7/100,0)*Bow!$F$7</f>
        <v>236.14927626643728</v>
      </c>
      <c r="BB7" s="3">
        <f>MAX(Crossbow!E$2 - $C7/2, 0)*MAX(1 - $D7/200,0)*Crossbow!$F$2</f>
        <v>88.740000000000009</v>
      </c>
      <c r="BC7" s="3">
        <f>MAX(Crossbow!E$3 - $C7/2, 0)*MAX(1 - $D7/200,0)*Crossbow!$F$3</f>
        <v>115.515</v>
      </c>
      <c r="BD7" s="3">
        <f>MAX(Crossbow!E$4 - $C7/2, 0)*MAX(1 - $D7/200,0)*Crossbow!$F$4</f>
        <v>146.26799999999997</v>
      </c>
      <c r="BE7" s="3">
        <f>MAX(Crossbow!E$5 - $C7/2, 0)*MAX(1 - $D7/200,0)*Crossbow!$F$5</f>
        <v>180.53999999999996</v>
      </c>
      <c r="BF7" s="3">
        <f>MAX(Crossbow!E$6 - $C7/2, 0)*MAX(1 - $D7/200,0)*Crossbow!$F$6</f>
        <v>219.26430000000002</v>
      </c>
      <c r="BG7" s="3">
        <f>MAX(Crossbow!E$7 - $C7/2, 0)*MAX(1 - $D7/200,0)*Crossbow!$F$7</f>
        <v>260.84358000000003</v>
      </c>
      <c r="BJ7">
        <f>MAX(doge!E$3 - $C7, 0)</f>
        <v>12</v>
      </c>
      <c r="BK7">
        <f>MAX(doge!$E$4 - $C7, 0)</f>
        <v>17</v>
      </c>
      <c r="BL7">
        <f>MAX(doge!$E$5 - $C7, 0)</f>
        <v>22</v>
      </c>
      <c r="BM7">
        <f>MAX(doge!$E$6 - $C7, 0)</f>
        <v>27</v>
      </c>
      <c r="BN7">
        <f>MAX(doge!$E$7 - $C7, 0)</f>
        <v>32</v>
      </c>
      <c r="BP7" s="3">
        <f>MAX(hors!$E$3 - $C7/2, 0)*MAX(1 - $D7/200,0)</f>
        <v>59.4</v>
      </c>
      <c r="BQ7" s="3">
        <f>MAX(hors!$E$4 - $C7/2, 0)*MAX(1 - $D7/200,0)</f>
        <v>72.900000000000006</v>
      </c>
      <c r="BR7" s="3">
        <f>MAX(hors!$E$5 - $C7/2, 0)*MAX(1 - $D7/200,0)</f>
        <v>95.4</v>
      </c>
      <c r="BS7" s="3">
        <f>MAX(hors!$E$6 - $C7/2, 0)*MAX(1 - $D7/200,0)</f>
        <v>117.9</v>
      </c>
      <c r="BU7" s="3">
        <f>MAX(irgl!$E$3 - $C7, 0)*MAX(1 - $D7/100,0)</f>
        <v>145.6</v>
      </c>
      <c r="BV7" s="3">
        <f>MAX(irgl!$E$4 - $C7, 0)*MAX(1 - $D7/100,0)</f>
        <v>165.60000000000002</v>
      </c>
      <c r="BW7" s="3">
        <f>MAX(irgl!$E$5 - $C7, 0)*MAX(1 - $D7/100,0)</f>
        <v>193.60000000000002</v>
      </c>
      <c r="BX7" s="3">
        <f>MAX(irgl!$E$6 - $C7, 0)*MAX(1 - $D7/100,0)</f>
        <v>225.60000000000002</v>
      </c>
      <c r="BZ7" s="3">
        <f>MAX(sngl!$E$3, 0)*MAX(1 - $D7/100,0)</f>
        <v>96</v>
      </c>
      <c r="CA7" s="3">
        <f>MAX(sngl!$E$4, 0)*MAX(1 - $D7/100,0)</f>
        <v>112</v>
      </c>
      <c r="CB7" s="3">
        <f>MAX(sngl!$E$5, 0)*MAX(1 - $D7/100,0)</f>
        <v>136</v>
      </c>
      <c r="CC7" s="3">
        <f>MAX(sngl!$E$6, 0)*MAX(1 - $D7/100,0)</f>
        <v>160</v>
      </c>
    </row>
    <row r="8" spans="1:81" x14ac:dyDescent="0.3">
      <c r="A8" s="1">
        <v>6</v>
      </c>
      <c r="B8">
        <v>675</v>
      </c>
      <c r="C8">
        <v>20</v>
      </c>
      <c r="D8">
        <v>20</v>
      </c>
      <c r="E8">
        <v>80</v>
      </c>
      <c r="F8" s="3">
        <f t="shared" si="0"/>
        <v>300.75776827829458</v>
      </c>
      <c r="G8" s="3">
        <v>14.5</v>
      </c>
      <c r="H8" s="10">
        <f t="shared" si="1"/>
        <v>35</v>
      </c>
      <c r="I8" s="10">
        <f t="shared" si="2"/>
        <v>32</v>
      </c>
      <c r="J8" s="10">
        <f t="shared" si="3"/>
        <v>29</v>
      </c>
      <c r="K8" s="10">
        <f t="shared" si="4"/>
        <v>26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82.800000000000011</v>
      </c>
      <c r="X8" s="3">
        <f>MAX(Axe!E$3 - $C8/2, 0)*MAX(1 - $D8/200,0)*Axe!$F$3</f>
        <v>108</v>
      </c>
      <c r="Y8" s="3">
        <f>MAX(Axe!E$4 - $C8/2, 0)*MAX(1 - $D8/200,0)*Axe!$F$4</f>
        <v>136.62</v>
      </c>
      <c r="Z8" s="3">
        <f>MAX(Axe!E$5 - $C8/2, 0)*MAX(1 - $D8/200,0)*Axe!$F$5</f>
        <v>169.74</v>
      </c>
      <c r="AA8" s="3">
        <f>MAX(Axe!E$6 - $C8/2, 0)*MAX(1 - $D8/200,0)*Axe!$F$6</f>
        <v>205.38000000000002</v>
      </c>
      <c r="AB8" s="3">
        <f>MAX(Axe!E$7 - $C8/2, 0)*MAX(1 - $D8/200,0)*Axe!$F$7</f>
        <v>244.8</v>
      </c>
      <c r="AD8" s="3">
        <f>MAX(Scythe!D$2, 0)*MAX(1 - $D8/100,0)*Scythe!$F$2</f>
        <v>73.600000000000009</v>
      </c>
      <c r="AE8" s="3">
        <f>MAX(Scythe!D$3, 0)*MAX(1 - $D8/100,0)*Scythe!$F$3</f>
        <v>97.600000000000009</v>
      </c>
      <c r="AF8" s="3">
        <f>MAX(Scythe!D$4, 0)*MAX(1 - $D8/100,0)*Scythe!$F$4</f>
        <v>124.80000000000001</v>
      </c>
      <c r="AG8" s="3">
        <f>MAX(Scythe!D$5, 0)*MAX(1 - $D8/100,0)*Scythe!$F$5</f>
        <v>156.80000000000001</v>
      </c>
      <c r="AH8" s="3">
        <f>MAX(Scythe!D$6, 0)*MAX(1 - $D8/100,0)*Scythe!$F$6</f>
        <v>192</v>
      </c>
      <c r="AI8" s="3">
        <f>MAX(Scythe!D$7, 0)*MAX(1 - $D8/100,0)*Scythe!$F$7</f>
        <v>230.4</v>
      </c>
      <c r="AJ8" s="3">
        <f>MAX(Scythe!D$8, 0)*MAX(1 - $D8/100,0)*Scythe!$F$8</f>
        <v>60.800000000000004</v>
      </c>
      <c r="AK8" s="3">
        <f>MAX(Scythe!D$9, 0)*MAX(1 - $D8/100,0)*Scythe!$F$9</f>
        <v>70.400000000000006</v>
      </c>
      <c r="AL8" s="3">
        <f>MAX(Scythe!D$10, 0)*MAX(1 - $D8/100,0)*Scythe!$F$10</f>
        <v>80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75.528246693253053</v>
      </c>
      <c r="AV8" s="3">
        <f>MAX(Bow!E$3 - $C8, 0)*MAX(1 - $D8/100,0)*Bow!$F$3</f>
        <v>103.14804027322724</v>
      </c>
      <c r="AW8" s="3">
        <f>MAX(Bow!E$4 - $C8, 0)*MAX(1 - $D8/100,0)*Bow!$F$4</f>
        <v>127.69896789987099</v>
      </c>
      <c r="AX8" s="3">
        <f>MAX(Bow!E$5 - $C8, 0)*MAX(1 - $D8/100,0)*Bow!$F$5</f>
        <v>161.45649338650611</v>
      </c>
      <c r="AY8" s="3">
        <f>MAX(Bow!E$6 - $C8, 0)*MAX(1 - $D8/100,0)*Bow!$F$6</f>
        <v>195.21401887314119</v>
      </c>
      <c r="AZ8" s="3">
        <f>MAX(Bow!E$7 - $C8, 0)*MAX(1 - $D8/100,0)*Bow!$F$7</f>
        <v>235.10927626643726</v>
      </c>
      <c r="BB8" s="3">
        <f>MAX(Crossbow!E$2 - $C8/2, 0)*MAX(1 - $D8/200,0)*Crossbow!$F$2</f>
        <v>87.974999999999994</v>
      </c>
      <c r="BC8" s="3">
        <f>MAX(Crossbow!E$3 - $C8/2, 0)*MAX(1 - $D8/200,0)*Crossbow!$F$3</f>
        <v>114.75</v>
      </c>
      <c r="BD8" s="3">
        <f>MAX(Crossbow!E$4 - $C8/2, 0)*MAX(1 - $D8/200,0)*Crossbow!$F$4</f>
        <v>145.50300000000001</v>
      </c>
      <c r="BE8" s="3">
        <f>MAX(Crossbow!E$5 - $C8/2, 0)*MAX(1 - $D8/200,0)*Crossbow!$F$5</f>
        <v>179.77499999999998</v>
      </c>
      <c r="BF8" s="3">
        <f>MAX(Crossbow!E$6 - $C8/2, 0)*MAX(1 - $D8/200,0)*Crossbow!$F$6</f>
        <v>218.49929999999998</v>
      </c>
      <c r="BG8" s="3">
        <f>MAX(Crossbow!E$7 - $C8/2, 0)*MAX(1 - $D8/200,0)*Crossbow!$F$7</f>
        <v>260.07857999999999</v>
      </c>
      <c r="BJ8">
        <f>MAX(doge!E$3 - $C8, 0)</f>
        <v>10</v>
      </c>
      <c r="BK8">
        <f>MAX(doge!$E$4 - $C8, 0)</f>
        <v>15</v>
      </c>
      <c r="BL8">
        <f>MAX(doge!$E$5 - $C8, 0)</f>
        <v>20</v>
      </c>
      <c r="BM8">
        <f>MAX(doge!$E$6 - $C8, 0)</f>
        <v>25</v>
      </c>
      <c r="BN8">
        <f>MAX(doge!$E$7 - $C8, 0)</f>
        <v>30</v>
      </c>
      <c r="BP8" s="3">
        <f>MAX(hors!$E$3 - $C8/2, 0)*MAX(1 - $D8/200,0)</f>
        <v>58.5</v>
      </c>
      <c r="BQ8" s="3">
        <f>MAX(hors!$E$4 - $C8/2, 0)*MAX(1 - $D8/200,0)</f>
        <v>72</v>
      </c>
      <c r="BR8" s="3">
        <f>MAX(hors!$E$5 - $C8/2, 0)*MAX(1 - $D8/200,0)</f>
        <v>94.5</v>
      </c>
      <c r="BS8" s="3">
        <f>MAX(hors!$E$6 - $C8/2, 0)*MAX(1 - $D8/200,0)</f>
        <v>117</v>
      </c>
      <c r="BU8" s="3">
        <f>MAX(irgl!$E$3 - $C8, 0)*MAX(1 - $D8/100,0)</f>
        <v>144</v>
      </c>
      <c r="BV8" s="3">
        <f>MAX(irgl!$E$4 - $C8, 0)*MAX(1 - $D8/100,0)</f>
        <v>164</v>
      </c>
      <c r="BW8" s="3">
        <f>MAX(irgl!$E$5 - $C8, 0)*MAX(1 - $D8/100,0)</f>
        <v>192</v>
      </c>
      <c r="BX8" s="3">
        <f>MAX(irgl!$E$6 - $C8, 0)*MAX(1 - $D8/100,0)</f>
        <v>224</v>
      </c>
      <c r="BZ8" s="3">
        <f>MAX(sngl!$E$3, 0)*MAX(1 - $D8/100,0)</f>
        <v>96</v>
      </c>
      <c r="CA8" s="3">
        <f>MAX(sngl!$E$4, 0)*MAX(1 - $D8/100,0)</f>
        <v>112</v>
      </c>
      <c r="CB8" s="3">
        <f>MAX(sngl!$E$5, 0)*MAX(1 - $D8/100,0)</f>
        <v>136</v>
      </c>
      <c r="CC8" s="3">
        <f>MAX(sngl!$E$6, 0)*MAX(1 - $D8/100,0)</f>
        <v>160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0.1</v>
      </c>
    </row>
    <row r="12" spans="1:81" x14ac:dyDescent="0.3">
      <c r="B12" t="s">
        <v>5</v>
      </c>
      <c r="C12" s="2">
        <v>0.2</v>
      </c>
    </row>
    <row r="13" spans="1:81" x14ac:dyDescent="0.3">
      <c r="B13" t="s">
        <v>56</v>
      </c>
      <c r="C13">
        <v>1.75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CF39-28D4-4143-B143-168C5273BCB6}">
  <dimension ref="A1:CC13"/>
  <sheetViews>
    <sheetView zoomScaleNormal="100" workbookViewId="0">
      <pane xSplit="1" topLeftCell="BH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425</v>
      </c>
      <c r="C3">
        <v>35</v>
      </c>
      <c r="D3">
        <v>35</v>
      </c>
      <c r="E3">
        <v>80</v>
      </c>
      <c r="F3" s="3">
        <f t="shared" ref="F3:F8" si="0">($B3 + 3 * $C3) / 10 / (1 - $D3 * 0.006) *POWER($E3, 0.75) * $C$13 / 13</f>
        <v>131.14342494863811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19.5</v>
      </c>
      <c r="O3" s="3">
        <f>MAX(Sword!E$3 - $C3, 0)*Sword!$F$3</f>
        <v>42.375</v>
      </c>
      <c r="P3" s="3">
        <f>MAX(Sword!E$4 - $C3, 0)*Sword!$F$4</f>
        <v>68.4375</v>
      </c>
      <c r="Q3" s="3">
        <f>MAX(Sword!E$5 - $C3, 0)*Sword!$F$5</f>
        <v>98.25</v>
      </c>
      <c r="R3" s="3">
        <f>MAX(Sword!E$6 - $C3, 0)*Sword!$F$6</f>
        <v>133.5</v>
      </c>
      <c r="S3" s="3">
        <f>MAX(Sword!E$7 - $C3, 0)*Sword!$F$7</f>
        <v>171.1875</v>
      </c>
      <c r="T3" s="3">
        <f>MAX(Sword!E$8 - $C3, 0)*Sword!$F$8</f>
        <v>211.875</v>
      </c>
      <c r="U3" s="3">
        <f>MAX(Sword!E$9 - $C3, 0)*Sword!$F$9</f>
        <v>33</v>
      </c>
      <c r="W3" s="3">
        <f>MAX(Axe!E$2 - $C3/2, 0)*MAX(1 - $D3/200,0)*Axe!$F$2</f>
        <v>70.95</v>
      </c>
      <c r="X3" s="3">
        <f>MAX(Axe!E$3 - $C3/2, 0)*MAX(1 - $D3/200,0)*Axe!$F$3</f>
        <v>94.050000000000011</v>
      </c>
      <c r="Y3" s="3">
        <f>MAX(Axe!E$4 - $C3/2, 0)*MAX(1 - $D3/200,0)*Axe!$F$4</f>
        <v>120.285</v>
      </c>
      <c r="Z3" s="3">
        <f>MAX(Axe!E$5 - $C3/2, 0)*MAX(1 - $D3/200,0)*Axe!$F$5</f>
        <v>150.64499999999998</v>
      </c>
      <c r="AA3" s="3">
        <f>MAX(Axe!E$6 - $C3/2, 0)*MAX(1 - $D3/200,0)*Axe!$F$6</f>
        <v>183.315</v>
      </c>
      <c r="AB3" s="3">
        <f>MAX(Axe!E$7 - $C3/2, 0)*MAX(1 - $D3/200,0)*Axe!$F$7</f>
        <v>219.45000000000002</v>
      </c>
      <c r="AD3" s="3">
        <f>MAX(Scythe!D$2, 0)*MAX(1 - $D3/100,0)*Scythe!$F$2</f>
        <v>59.800000000000004</v>
      </c>
      <c r="AE3" s="3">
        <f>MAX(Scythe!D$3, 0)*MAX(1 - $D3/100,0)*Scythe!$F$3</f>
        <v>79.3</v>
      </c>
      <c r="AF3" s="3">
        <f>MAX(Scythe!D$4, 0)*MAX(1 - $D3/100,0)*Scythe!$F$4</f>
        <v>101.4</v>
      </c>
      <c r="AG3" s="3">
        <f>MAX(Scythe!D$5, 0)*MAX(1 - $D3/100,0)*Scythe!$F$5</f>
        <v>127.4</v>
      </c>
      <c r="AH3" s="3">
        <f>MAX(Scythe!D$6, 0)*MAX(1 - $D3/100,0)*Scythe!$F$6</f>
        <v>156</v>
      </c>
      <c r="AI3" s="3">
        <f>MAX(Scythe!D$7, 0)*MAX(1 - $D3/100,0)*Scythe!$F$7</f>
        <v>187.20000000000002</v>
      </c>
      <c r="AJ3" s="3">
        <f>MAX(Scythe!D$8, 0)*MAX(1 - $D3/100,0)*Scythe!$F$8</f>
        <v>49.4</v>
      </c>
      <c r="AK3" s="3">
        <f>MAX(Scythe!D$9, 0)*MAX(1 - $D3/100,0)*Scythe!$F$9</f>
        <v>57.2</v>
      </c>
      <c r="AL3" s="3">
        <f>MAX(Scythe!D$10, 0)*MAX(1 - $D3/100,0)*Scythe!$F$10</f>
        <v>65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55.029200438268106</v>
      </c>
      <c r="AV3" s="3">
        <f>MAX(Bow!E$3 - $C3, 0)*MAX(1 - $D3/100,0)*Bow!$F$3</f>
        <v>77.470282721997123</v>
      </c>
      <c r="AW3" s="3">
        <f>MAX(Bow!E$4 - $C3, 0)*MAX(1 - $D3/100,0)*Bow!$F$4</f>
        <v>97.417911418645161</v>
      </c>
      <c r="AX3" s="3">
        <f>MAX(Bow!E$5 - $C3, 0)*MAX(1 - $D3/100,0)*Bow!$F$5</f>
        <v>124.84590087653621</v>
      </c>
      <c r="AY3" s="3">
        <f>MAX(Bow!E$6 - $C3, 0)*MAX(1 - $D3/100,0)*Bow!$F$6</f>
        <v>152.27389033442722</v>
      </c>
      <c r="AZ3" s="3">
        <f>MAX(Bow!E$7 - $C3, 0)*MAX(1 - $D3/100,0)*Bow!$F$7</f>
        <v>184.68878696648028</v>
      </c>
      <c r="BB3" s="3">
        <f>MAX(Crossbow!E$2 - $C3/2, 0)*MAX(1 - $D3/200,0)*Crossbow!$F$2</f>
        <v>75.384374999999991</v>
      </c>
      <c r="BC3" s="3">
        <f>MAX(Crossbow!E$3 - $C3/2, 0)*MAX(1 - $D3/200,0)*Crossbow!$F$3</f>
        <v>99.928124999999994</v>
      </c>
      <c r="BD3" s="3">
        <f>MAX(Crossbow!E$4 - $C3/2, 0)*MAX(1 - $D3/200,0)*Crossbow!$F$4</f>
        <v>128.11837499999999</v>
      </c>
      <c r="BE3" s="3">
        <f>MAX(Crossbow!E$5 - $C3/2, 0)*MAX(1 - $D3/200,0)*Crossbow!$F$5</f>
        <v>159.53437499999998</v>
      </c>
      <c r="BF3" s="3">
        <f>MAX(Crossbow!E$6 - $C3/2, 0)*MAX(1 - $D3/200,0)*Crossbow!$F$6</f>
        <v>195.03164999999998</v>
      </c>
      <c r="BG3" s="3">
        <f>MAX(Crossbow!E$7 - $C3/2, 0)*MAX(1 - $D3/200,0)*Crossbow!$F$7</f>
        <v>233.14598999999998</v>
      </c>
      <c r="BJ3">
        <f>MAX(doge!E$3 - $C3, 0)</f>
        <v>0</v>
      </c>
      <c r="BK3">
        <f>MAX(doge!$E$4 - $C3, 0)</f>
        <v>0</v>
      </c>
      <c r="BL3">
        <f>MAX(doge!$E$5 - $C3, 0)</f>
        <v>5</v>
      </c>
      <c r="BM3">
        <f>MAX(doge!$E$6 - $C3, 0)</f>
        <v>10</v>
      </c>
      <c r="BN3">
        <f>MAX(doge!$E$7 - $C3, 0)</f>
        <v>15</v>
      </c>
      <c r="BP3" s="3">
        <f>MAX(hors!$E$3 - $C3/2, 0)*MAX(1 - $D3/200,0)</f>
        <v>47.4375</v>
      </c>
      <c r="BQ3" s="3">
        <f>MAX(hors!$E$4 - $C3/2, 0)*MAX(1 - $D3/200,0)</f>
        <v>59.8125</v>
      </c>
      <c r="BR3" s="3">
        <f>MAX(hors!$E$5 - $C3/2, 0)*MAX(1 - $D3/200,0)</f>
        <v>80.4375</v>
      </c>
      <c r="BS3" s="3">
        <f>MAX(hors!$E$6 - $C3/2, 0)*MAX(1 - $D3/200,0)</f>
        <v>101.0625</v>
      </c>
      <c r="BU3" s="3">
        <f>MAX(irgl!$E$3 - $C3, 0)*MAX(1 - $D3/100,0)</f>
        <v>107.25</v>
      </c>
      <c r="BV3" s="3">
        <f>MAX(irgl!$E$4 - $C3, 0)*MAX(1 - $D3/100,0)</f>
        <v>123.5</v>
      </c>
      <c r="BW3" s="3">
        <f>MAX(irgl!$E$5 - $C3, 0)*MAX(1 - $D3/100,0)</f>
        <v>146.25</v>
      </c>
      <c r="BX3" s="3">
        <f>MAX(irgl!$E$6 - $C3, 0)*MAX(1 - $D3/100,0)</f>
        <v>172.25</v>
      </c>
      <c r="BZ3" s="3">
        <f>MAX(sngl!$E$3, 0)*MAX(1 - $D3/100,0)</f>
        <v>78</v>
      </c>
      <c r="CA3" s="3">
        <f>MAX(sngl!$E$4, 0)*MAX(1 - $D3/100,0)</f>
        <v>91</v>
      </c>
      <c r="CB3" s="3">
        <f>MAX(sngl!$E$5, 0)*MAX(1 - $D3/100,0)</f>
        <v>110.5</v>
      </c>
      <c r="CC3" s="3">
        <f>MAX(sngl!$E$6, 0)*MAX(1 - $D3/100,0)</f>
        <v>130</v>
      </c>
    </row>
    <row r="4" spans="1:81" x14ac:dyDescent="0.3">
      <c r="A4" s="1">
        <v>2</v>
      </c>
      <c r="B4">
        <v>525</v>
      </c>
      <c r="C4">
        <v>37</v>
      </c>
      <c r="D4">
        <v>35</v>
      </c>
      <c r="E4">
        <v>100</v>
      </c>
      <c r="F4" s="3">
        <f t="shared" si="0"/>
        <v>186.04169058166852</v>
      </c>
      <c r="G4" s="3">
        <v>7.5</v>
      </c>
      <c r="H4" s="10">
        <f t="shared" ref="H4:H8" si="1">_xlfn.CEILING.MATH(LN(MAX($G4*4,1))^2.5+1)</f>
        <v>23</v>
      </c>
      <c r="I4" s="10">
        <f t="shared" ref="I4:I8" si="2">_xlfn.CEILING.MATH(LN(MAX($G4*3.5,1))^2.5+1)</f>
        <v>21</v>
      </c>
      <c r="J4" s="10">
        <f t="shared" ref="J4:J8" si="3">_xlfn.CEILING.MATH(LN(MAX($G4*3,1))^2.5+1)</f>
        <v>19</v>
      </c>
      <c r="K4" s="10">
        <f t="shared" ref="K4:K8" si="4">_xlfn.CEILING.MATH(LN(MAX($G4*2.5,1))^2.5+1)</f>
        <v>16</v>
      </c>
      <c r="M4" s="3"/>
      <c r="N4" s="3">
        <f>MAX(Sword!E$2 - $C4, 0)*Sword!$F$2</f>
        <v>16.5</v>
      </c>
      <c r="O4" s="3">
        <f>MAX(Sword!E$3 - $C4, 0)*Sword!$F$3</f>
        <v>39.375</v>
      </c>
      <c r="P4" s="3">
        <f>MAX(Sword!E$4 - $C4, 0)*Sword!$F$4</f>
        <v>65.4375</v>
      </c>
      <c r="Q4" s="3">
        <f>MAX(Sword!E$5 - $C4, 0)*Sword!$F$5</f>
        <v>95.25</v>
      </c>
      <c r="R4" s="3">
        <f>MAX(Sword!E$6 - $C4, 0)*Sword!$F$6</f>
        <v>130.5</v>
      </c>
      <c r="S4" s="3">
        <f>MAX(Sword!E$7 - $C4, 0)*Sword!$F$7</f>
        <v>168.1875</v>
      </c>
      <c r="T4" s="3">
        <f>MAX(Sword!E$8 - $C4, 0)*Sword!$F$8</f>
        <v>208.875</v>
      </c>
      <c r="U4" s="3">
        <f>MAX(Sword!E$9 - $C4, 0)*Sword!$F$9</f>
        <v>30</v>
      </c>
      <c r="W4" s="3">
        <f>MAX(Axe!E$2 - $C4/2, 0)*MAX(1 - $D4/200,0)*Axe!$F$2</f>
        <v>70.290000000000006</v>
      </c>
      <c r="X4" s="3">
        <f>MAX(Axe!E$3 - $C4/2, 0)*MAX(1 - $D4/200,0)*Axe!$F$3</f>
        <v>93.39</v>
      </c>
      <c r="Y4" s="3">
        <f>MAX(Axe!E$4 - $C4/2, 0)*MAX(1 - $D4/200,0)*Axe!$F$4</f>
        <v>119.625</v>
      </c>
      <c r="Z4" s="3">
        <f>MAX(Axe!E$5 - $C4/2, 0)*MAX(1 - $D4/200,0)*Axe!$F$5</f>
        <v>149.98499999999999</v>
      </c>
      <c r="AA4" s="3">
        <f>MAX(Axe!E$6 - $C4/2, 0)*MAX(1 - $D4/200,0)*Axe!$F$6</f>
        <v>182.655</v>
      </c>
      <c r="AB4" s="3">
        <f>MAX(Axe!E$7 - $C4/2, 0)*MAX(1 - $D4/200,0)*Axe!$F$7</f>
        <v>218.79000000000002</v>
      </c>
      <c r="AD4" s="3">
        <f>MAX(Scythe!D$2, 0)*MAX(1 - $D4/100,0)*Scythe!$F$2</f>
        <v>59.800000000000004</v>
      </c>
      <c r="AE4" s="3">
        <f>MAX(Scythe!D$3, 0)*MAX(1 - $D4/100,0)*Scythe!$F$3</f>
        <v>79.3</v>
      </c>
      <c r="AF4" s="3">
        <f>MAX(Scythe!D$4, 0)*MAX(1 - $D4/100,0)*Scythe!$F$4</f>
        <v>101.4</v>
      </c>
      <c r="AG4" s="3">
        <f>MAX(Scythe!D$5, 0)*MAX(1 - $D4/100,0)*Scythe!$F$5</f>
        <v>127.4</v>
      </c>
      <c r="AH4" s="3">
        <f>MAX(Scythe!D$6, 0)*MAX(1 - $D4/100,0)*Scythe!$F$6</f>
        <v>156</v>
      </c>
      <c r="AI4" s="3">
        <f>MAX(Scythe!D$7, 0)*MAX(1 - $D4/100,0)*Scythe!$F$7</f>
        <v>187.20000000000002</v>
      </c>
      <c r="AJ4" s="3">
        <f>MAX(Scythe!D$8, 0)*MAX(1 - $D4/100,0)*Scythe!$F$8</f>
        <v>49.4</v>
      </c>
      <c r="AK4" s="3">
        <f>MAX(Scythe!D$9, 0)*MAX(1 - $D4/100,0)*Scythe!$F$9</f>
        <v>57.2</v>
      </c>
      <c r="AL4" s="3">
        <f>MAX(Scythe!D$10, 0)*MAX(1 - $D4/100,0)*Scythe!$F$10</f>
        <v>65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54.184200438268107</v>
      </c>
      <c r="AV4" s="3">
        <f>MAX(Bow!E$3 - $C4, 0)*MAX(1 - $D4/100,0)*Bow!$F$3</f>
        <v>76.625282721997124</v>
      </c>
      <c r="AW4" s="3">
        <f>MAX(Bow!E$4 - $C4, 0)*MAX(1 - $D4/100,0)*Bow!$F$4</f>
        <v>96.572911418645177</v>
      </c>
      <c r="AX4" s="3">
        <f>MAX(Bow!E$5 - $C4, 0)*MAX(1 - $D4/100,0)*Bow!$F$5</f>
        <v>124.00090087653621</v>
      </c>
      <c r="AY4" s="3">
        <f>MAX(Bow!E$6 - $C4, 0)*MAX(1 - $D4/100,0)*Bow!$F$6</f>
        <v>151.42889033442722</v>
      </c>
      <c r="AZ4" s="3">
        <f>MAX(Bow!E$7 - $C4, 0)*MAX(1 - $D4/100,0)*Bow!$F$7</f>
        <v>183.84378696648031</v>
      </c>
      <c r="BB4" s="3">
        <f>MAX(Crossbow!E$2 - $C4/2, 0)*MAX(1 - $D4/200,0)*Crossbow!$F$2</f>
        <v>74.68312499999999</v>
      </c>
      <c r="BC4" s="3">
        <f>MAX(Crossbow!E$3 - $C4/2, 0)*MAX(1 - $D4/200,0)*Crossbow!$F$3</f>
        <v>99.226874999999993</v>
      </c>
      <c r="BD4" s="3">
        <f>MAX(Crossbow!E$4 - $C4/2, 0)*MAX(1 - $D4/200,0)*Crossbow!$F$4</f>
        <v>127.41712499999997</v>
      </c>
      <c r="BE4" s="3">
        <f>MAX(Crossbow!E$5 - $C4/2, 0)*MAX(1 - $D4/200,0)*Crossbow!$F$5</f>
        <v>158.83312499999997</v>
      </c>
      <c r="BF4" s="3">
        <f>MAX(Crossbow!E$6 - $C4/2, 0)*MAX(1 - $D4/200,0)*Crossbow!$F$6</f>
        <v>194.3304</v>
      </c>
      <c r="BG4" s="3">
        <f>MAX(Crossbow!E$7 - $C4/2, 0)*MAX(1 - $D4/200,0)*Crossbow!$F$7</f>
        <v>232.44474</v>
      </c>
      <c r="BJ4">
        <f>MAX(doge!E$3 - $C4, 0)</f>
        <v>0</v>
      </c>
      <c r="BK4">
        <f>MAX(doge!$E$4 - $C4, 0)</f>
        <v>0</v>
      </c>
      <c r="BL4">
        <f>MAX(doge!$E$5 - $C4, 0)</f>
        <v>3</v>
      </c>
      <c r="BM4">
        <f>MAX(doge!$E$6 - $C4, 0)</f>
        <v>8</v>
      </c>
      <c r="BN4">
        <f>MAX(doge!$E$7 - $C4, 0)</f>
        <v>13</v>
      </c>
      <c r="BP4" s="3">
        <f>MAX(hors!$E$3 - $C4/2, 0)*MAX(1 - $D4/200,0)</f>
        <v>46.612499999999997</v>
      </c>
      <c r="BQ4" s="3">
        <f>MAX(hors!$E$4 - $C4/2, 0)*MAX(1 - $D4/200,0)</f>
        <v>58.987499999999997</v>
      </c>
      <c r="BR4" s="3">
        <f>MAX(hors!$E$5 - $C4/2, 0)*MAX(1 - $D4/200,0)</f>
        <v>79.612499999999997</v>
      </c>
      <c r="BS4" s="3">
        <f>MAX(hors!$E$6 - $C4/2, 0)*MAX(1 - $D4/200,0)</f>
        <v>100.2375</v>
      </c>
      <c r="BU4" s="3">
        <f>MAX(irgl!$E$3 - $C4, 0)*MAX(1 - $D4/100,0)</f>
        <v>105.95</v>
      </c>
      <c r="BV4" s="3">
        <f>MAX(irgl!$E$4 - $C4, 0)*MAX(1 - $D4/100,0)</f>
        <v>122.2</v>
      </c>
      <c r="BW4" s="3">
        <f>MAX(irgl!$E$5 - $C4, 0)*MAX(1 - $D4/100,0)</f>
        <v>144.95000000000002</v>
      </c>
      <c r="BX4" s="3">
        <f>MAX(irgl!$E$6 - $C4, 0)*MAX(1 - $D4/100,0)</f>
        <v>170.95000000000002</v>
      </c>
      <c r="BZ4" s="3">
        <f>MAX(sngl!$E$3, 0)*MAX(1 - $D4/100,0)</f>
        <v>78</v>
      </c>
      <c r="CA4" s="3">
        <f>MAX(sngl!$E$4, 0)*MAX(1 - $D4/100,0)</f>
        <v>91</v>
      </c>
      <c r="CB4" s="3">
        <f>MAX(sngl!$E$5, 0)*MAX(1 - $D4/100,0)</f>
        <v>110.5</v>
      </c>
      <c r="CC4" s="3">
        <f>MAX(sngl!$E$6, 0)*MAX(1 - $D4/100,0)</f>
        <v>130</v>
      </c>
    </row>
    <row r="5" spans="1:81" x14ac:dyDescent="0.3">
      <c r="A5" s="1">
        <v>3</v>
      </c>
      <c r="B5">
        <v>650</v>
      </c>
      <c r="C5">
        <v>37</v>
      </c>
      <c r="D5">
        <v>38</v>
      </c>
      <c r="E5">
        <v>120</v>
      </c>
      <c r="F5" s="3">
        <f t="shared" si="0"/>
        <v>261.17616702101338</v>
      </c>
      <c r="G5" s="3">
        <v>9</v>
      </c>
      <c r="H5" s="10">
        <f t="shared" si="1"/>
        <v>26</v>
      </c>
      <c r="I5" s="10">
        <f t="shared" si="2"/>
        <v>24</v>
      </c>
      <c r="J5" s="10">
        <f t="shared" si="3"/>
        <v>21</v>
      </c>
      <c r="K5" s="10">
        <f t="shared" si="4"/>
        <v>19</v>
      </c>
      <c r="M5" s="3"/>
      <c r="N5" s="3">
        <f>MAX(Sword!E$2 - $C5, 0)*Sword!$F$2</f>
        <v>16.5</v>
      </c>
      <c r="O5" s="3">
        <f>MAX(Sword!E$3 - $C5, 0)*Sword!$F$3</f>
        <v>39.375</v>
      </c>
      <c r="P5" s="3">
        <f>MAX(Sword!E$4 - $C5, 0)*Sword!$F$4</f>
        <v>65.4375</v>
      </c>
      <c r="Q5" s="3">
        <f>MAX(Sword!E$5 - $C5, 0)*Sword!$F$5</f>
        <v>95.25</v>
      </c>
      <c r="R5" s="3">
        <f>MAX(Sword!E$6 - $C5, 0)*Sword!$F$6</f>
        <v>130.5</v>
      </c>
      <c r="S5" s="3">
        <f>MAX(Sword!E$7 - $C5, 0)*Sword!$F$7</f>
        <v>168.1875</v>
      </c>
      <c r="T5" s="3">
        <f>MAX(Sword!E$8 - $C5, 0)*Sword!$F$8</f>
        <v>208.875</v>
      </c>
      <c r="U5" s="3">
        <f>MAX(Sword!E$9 - $C5, 0)*Sword!$F$9</f>
        <v>30</v>
      </c>
      <c r="W5" s="3">
        <f>MAX(Axe!E$2 - $C5/2, 0)*MAX(1 - $D5/200,0)*Axe!$F$2</f>
        <v>69.012</v>
      </c>
      <c r="X5" s="3">
        <f>MAX(Axe!E$3 - $C5/2, 0)*MAX(1 - $D5/200,0)*Axe!$F$3</f>
        <v>91.692000000000007</v>
      </c>
      <c r="Y5" s="3">
        <f>MAX(Axe!E$4 - $C5/2, 0)*MAX(1 - $D5/200,0)*Axe!$F$4</f>
        <v>117.45</v>
      </c>
      <c r="Z5" s="3">
        <f>MAX(Axe!E$5 - $C5/2, 0)*MAX(1 - $D5/200,0)*Axe!$F$5</f>
        <v>147.25800000000001</v>
      </c>
      <c r="AA5" s="3">
        <f>MAX(Axe!E$6 - $C5/2, 0)*MAX(1 - $D5/200,0)*Axe!$F$6</f>
        <v>179.33400000000003</v>
      </c>
      <c r="AB5" s="3">
        <f>MAX(Axe!E$7 - $C5/2, 0)*MAX(1 - $D5/200,0)*Axe!$F$7</f>
        <v>214.81200000000004</v>
      </c>
      <c r="AD5" s="3">
        <f>MAX(Scythe!D$2, 0)*MAX(1 - $D5/100,0)*Scythe!$F$2</f>
        <v>57.04</v>
      </c>
      <c r="AE5" s="3">
        <f>MAX(Scythe!D$3, 0)*MAX(1 - $D5/100,0)*Scythe!$F$3</f>
        <v>75.64</v>
      </c>
      <c r="AF5" s="3">
        <f>MAX(Scythe!D$4, 0)*MAX(1 - $D5/100,0)*Scythe!$F$4</f>
        <v>96.72</v>
      </c>
      <c r="AG5" s="3">
        <f>MAX(Scythe!D$5, 0)*MAX(1 - $D5/100,0)*Scythe!$F$5</f>
        <v>121.52</v>
      </c>
      <c r="AH5" s="3">
        <f>MAX(Scythe!D$6, 0)*MAX(1 - $D5/100,0)*Scythe!$F$6</f>
        <v>148.80000000000001</v>
      </c>
      <c r="AI5" s="3">
        <f>MAX(Scythe!D$7, 0)*MAX(1 - $D5/100,0)*Scythe!$F$7</f>
        <v>178.56</v>
      </c>
      <c r="AJ5" s="3">
        <f>MAX(Scythe!D$8, 0)*MAX(1 - $D5/100,0)*Scythe!$F$8</f>
        <v>47.12</v>
      </c>
      <c r="AK5" s="3">
        <f>MAX(Scythe!D$9, 0)*MAX(1 - $D5/100,0)*Scythe!$F$9</f>
        <v>54.56</v>
      </c>
      <c r="AL5" s="3">
        <f>MAX(Scythe!D$10, 0)*MAX(1 - $D5/100,0)*Scythe!$F$10</f>
        <v>62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51.683391187271113</v>
      </c>
      <c r="AV5" s="3">
        <f>MAX(Bow!E$3 - $C5, 0)*MAX(1 - $D5/100,0)*Bow!$F$3</f>
        <v>73.08873121175111</v>
      </c>
      <c r="AW5" s="3">
        <f>MAX(Bow!E$4 - $C5, 0)*MAX(1 - $D5/100,0)*Bow!$F$4</f>
        <v>92.115700122400014</v>
      </c>
      <c r="AX5" s="3">
        <f>MAX(Bow!E$5 - $C5, 0)*MAX(1 - $D5/100,0)*Bow!$F$5</f>
        <v>118.27778237454223</v>
      </c>
      <c r="AY5" s="3">
        <f>MAX(Bow!E$6 - $C5, 0)*MAX(1 - $D5/100,0)*Bow!$F$6</f>
        <v>144.43986462668443</v>
      </c>
      <c r="AZ5" s="3">
        <f>MAX(Bow!E$7 - $C5, 0)*MAX(1 - $D5/100,0)*Bow!$F$7</f>
        <v>175.35868910648887</v>
      </c>
      <c r="BB5" s="3">
        <f>MAX(Crossbow!E$2 - $C5/2, 0)*MAX(1 - $D5/200,0)*Crossbow!$F$2</f>
        <v>73.325249999999997</v>
      </c>
      <c r="BC5" s="3">
        <f>MAX(Crossbow!E$3 - $C5/2, 0)*MAX(1 - $D5/200,0)*Crossbow!$F$3</f>
        <v>97.422750000000008</v>
      </c>
      <c r="BD5" s="3">
        <f>MAX(Crossbow!E$4 - $C5/2, 0)*MAX(1 - $D5/200,0)*Crossbow!$F$4</f>
        <v>125.10045</v>
      </c>
      <c r="BE5" s="3">
        <f>MAX(Crossbow!E$5 - $C5/2, 0)*MAX(1 - $D5/200,0)*Crossbow!$F$5</f>
        <v>155.94524999999999</v>
      </c>
      <c r="BF5" s="3">
        <f>MAX(Crossbow!E$6 - $C5/2, 0)*MAX(1 - $D5/200,0)*Crossbow!$F$6</f>
        <v>190.79712000000001</v>
      </c>
      <c r="BG5" s="3">
        <f>MAX(Crossbow!E$7 - $C5/2, 0)*MAX(1 - $D5/200,0)*Crossbow!$F$7</f>
        <v>228.21847200000005</v>
      </c>
      <c r="BJ5">
        <f>MAX(doge!E$3 - $C5, 0)</f>
        <v>0</v>
      </c>
      <c r="BK5">
        <f>MAX(doge!$E$4 - $C5, 0)</f>
        <v>0</v>
      </c>
      <c r="BL5">
        <f>MAX(doge!$E$5 - $C5, 0)</f>
        <v>3</v>
      </c>
      <c r="BM5">
        <f>MAX(doge!$E$6 - $C5, 0)</f>
        <v>8</v>
      </c>
      <c r="BN5">
        <f>MAX(doge!$E$7 - $C5, 0)</f>
        <v>13</v>
      </c>
      <c r="BP5" s="3">
        <f>MAX(hors!$E$3 - $C5/2, 0)*MAX(1 - $D5/200,0)</f>
        <v>45.765000000000001</v>
      </c>
      <c r="BQ5" s="3">
        <f>MAX(hors!$E$4 - $C5/2, 0)*MAX(1 - $D5/200,0)</f>
        <v>57.915000000000006</v>
      </c>
      <c r="BR5" s="3">
        <f>MAX(hors!$E$5 - $C5/2, 0)*MAX(1 - $D5/200,0)</f>
        <v>78.165000000000006</v>
      </c>
      <c r="BS5" s="3">
        <f>MAX(hors!$E$6 - $C5/2, 0)*MAX(1 - $D5/200,0)</f>
        <v>98.415000000000006</v>
      </c>
      <c r="BU5" s="3">
        <f>MAX(irgl!$E$3 - $C5, 0)*MAX(1 - $D5/100,0)</f>
        <v>101.06</v>
      </c>
      <c r="BV5" s="3">
        <f>MAX(irgl!$E$4 - $C5, 0)*MAX(1 - $D5/100,0)</f>
        <v>116.56</v>
      </c>
      <c r="BW5" s="3">
        <f>MAX(irgl!$E$5 - $C5, 0)*MAX(1 - $D5/100,0)</f>
        <v>138.26</v>
      </c>
      <c r="BX5" s="3">
        <f>MAX(irgl!$E$6 - $C5, 0)*MAX(1 - $D5/100,0)</f>
        <v>163.06</v>
      </c>
      <c r="BZ5" s="3">
        <f>MAX(sngl!$E$3, 0)*MAX(1 - $D5/100,0)</f>
        <v>74.400000000000006</v>
      </c>
      <c r="CA5" s="3">
        <f>MAX(sngl!$E$4, 0)*MAX(1 - $D5/100,0)</f>
        <v>86.8</v>
      </c>
      <c r="CB5" s="3">
        <f>MAX(sngl!$E$5, 0)*MAX(1 - $D5/100,0)</f>
        <v>105.4</v>
      </c>
      <c r="CC5" s="3">
        <f>MAX(sngl!$E$6, 0)*MAX(1 - $D5/100,0)</f>
        <v>124</v>
      </c>
    </row>
    <row r="6" spans="1:81" x14ac:dyDescent="0.3">
      <c r="A6" s="1">
        <v>4</v>
      </c>
      <c r="B6">
        <v>750</v>
      </c>
      <c r="C6">
        <v>40</v>
      </c>
      <c r="D6">
        <v>38</v>
      </c>
      <c r="E6">
        <v>150</v>
      </c>
      <c r="F6" s="3">
        <f t="shared" si="0"/>
        <v>352.98044766033138</v>
      </c>
      <c r="G6" s="3">
        <v>11</v>
      </c>
      <c r="H6" s="10">
        <f t="shared" si="1"/>
        <v>29</v>
      </c>
      <c r="I6" s="10">
        <f t="shared" si="2"/>
        <v>27</v>
      </c>
      <c r="J6" s="10">
        <f t="shared" si="3"/>
        <v>24</v>
      </c>
      <c r="K6" s="10">
        <f t="shared" si="4"/>
        <v>21</v>
      </c>
      <c r="M6" s="3"/>
      <c r="N6" s="3">
        <f>MAX(Sword!E$2 - $C6, 0)*Sword!$F$2</f>
        <v>12</v>
      </c>
      <c r="O6" s="3">
        <f>MAX(Sword!E$3 - $C6, 0)*Sword!$F$3</f>
        <v>34.875</v>
      </c>
      <c r="P6" s="3">
        <f>MAX(Sword!E$4 - $C6, 0)*Sword!$F$4</f>
        <v>60.9375</v>
      </c>
      <c r="Q6" s="3">
        <f>MAX(Sword!E$5 - $C6, 0)*Sword!$F$5</f>
        <v>90.75</v>
      </c>
      <c r="R6" s="3">
        <f>MAX(Sword!E$6 - $C6, 0)*Sword!$F$6</f>
        <v>126</v>
      </c>
      <c r="S6" s="3">
        <f>MAX(Sword!E$7 - $C6, 0)*Sword!$F$7</f>
        <v>163.6875</v>
      </c>
      <c r="T6" s="3">
        <f>MAX(Sword!E$8 - $C6, 0)*Sword!$F$8</f>
        <v>204.375</v>
      </c>
      <c r="U6" s="3">
        <f>MAX(Sword!E$9 - $C6, 0)*Sword!$F$9</f>
        <v>25.5</v>
      </c>
      <c r="W6" s="3">
        <f>MAX(Axe!E$2 - $C6/2, 0)*MAX(1 - $D6/200,0)*Axe!$F$2</f>
        <v>68.040000000000006</v>
      </c>
      <c r="X6" s="3">
        <f>MAX(Axe!E$3 - $C6/2, 0)*MAX(1 - $D6/200,0)*Axe!$F$3</f>
        <v>90.720000000000013</v>
      </c>
      <c r="Y6" s="3">
        <f>MAX(Axe!E$4 - $C6/2, 0)*MAX(1 - $D6/200,0)*Axe!$F$4</f>
        <v>116.47800000000001</v>
      </c>
      <c r="Z6" s="3">
        <f>MAX(Axe!E$5 - $C6/2, 0)*MAX(1 - $D6/200,0)*Axe!$F$5</f>
        <v>146.28600000000003</v>
      </c>
      <c r="AA6" s="3">
        <f>MAX(Axe!E$6 - $C6/2, 0)*MAX(1 - $D6/200,0)*Axe!$F$6</f>
        <v>178.36200000000002</v>
      </c>
      <c r="AB6" s="3">
        <f>MAX(Axe!E$7 - $C6/2, 0)*MAX(1 - $D6/200,0)*Axe!$F$7</f>
        <v>213.84000000000003</v>
      </c>
      <c r="AD6" s="3">
        <f>MAX(Scythe!D$2, 0)*MAX(1 - $D6/100,0)*Scythe!$F$2</f>
        <v>57.04</v>
      </c>
      <c r="AE6" s="3">
        <f>MAX(Scythe!D$3, 0)*MAX(1 - $D6/100,0)*Scythe!$F$3</f>
        <v>75.64</v>
      </c>
      <c r="AF6" s="3">
        <f>MAX(Scythe!D$4, 0)*MAX(1 - $D6/100,0)*Scythe!$F$4</f>
        <v>96.72</v>
      </c>
      <c r="AG6" s="3">
        <f>MAX(Scythe!D$5, 0)*MAX(1 - $D6/100,0)*Scythe!$F$5</f>
        <v>121.52</v>
      </c>
      <c r="AH6" s="3">
        <f>MAX(Scythe!D$6, 0)*MAX(1 - $D6/100,0)*Scythe!$F$6</f>
        <v>148.80000000000001</v>
      </c>
      <c r="AI6" s="3">
        <f>MAX(Scythe!D$7, 0)*MAX(1 - $D6/100,0)*Scythe!$F$7</f>
        <v>178.56</v>
      </c>
      <c r="AJ6" s="3">
        <f>MAX(Scythe!D$8, 0)*MAX(1 - $D6/100,0)*Scythe!$F$8</f>
        <v>47.12</v>
      </c>
      <c r="AK6" s="3">
        <f>MAX(Scythe!D$9, 0)*MAX(1 - $D6/100,0)*Scythe!$F$9</f>
        <v>54.56</v>
      </c>
      <c r="AL6" s="3">
        <f>MAX(Scythe!D$10, 0)*MAX(1 - $D6/100,0)*Scythe!$F$10</f>
        <v>62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50.47439118727111</v>
      </c>
      <c r="AV6" s="3">
        <f>MAX(Bow!E$3 - $C6, 0)*MAX(1 - $D6/100,0)*Bow!$F$3</f>
        <v>71.879731211751107</v>
      </c>
      <c r="AW6" s="3">
        <f>MAX(Bow!E$4 - $C6, 0)*MAX(1 - $D6/100,0)*Bow!$F$4</f>
        <v>90.906700122399997</v>
      </c>
      <c r="AX6" s="3">
        <f>MAX(Bow!E$5 - $C6, 0)*MAX(1 - $D6/100,0)*Bow!$F$5</f>
        <v>117.06878237454222</v>
      </c>
      <c r="AY6" s="3">
        <f>MAX(Bow!E$6 - $C6, 0)*MAX(1 - $D6/100,0)*Bow!$F$6</f>
        <v>143.23086462668442</v>
      </c>
      <c r="AZ6" s="3">
        <f>MAX(Bow!E$7 - $C6, 0)*MAX(1 - $D6/100,0)*Bow!$F$7</f>
        <v>174.14968910648886</v>
      </c>
      <c r="BB6" s="3">
        <f>MAX(Crossbow!E$2 - $C6/2, 0)*MAX(1 - $D6/200,0)*Crossbow!$F$2</f>
        <v>72.292500000000004</v>
      </c>
      <c r="BC6" s="3">
        <f>MAX(Crossbow!E$3 - $C6/2, 0)*MAX(1 - $D6/200,0)*Crossbow!$F$3</f>
        <v>96.39</v>
      </c>
      <c r="BD6" s="3">
        <f>MAX(Crossbow!E$4 - $C6/2, 0)*MAX(1 - $D6/200,0)*Crossbow!$F$4</f>
        <v>124.06769999999999</v>
      </c>
      <c r="BE6" s="3">
        <f>MAX(Crossbow!E$5 - $C6/2, 0)*MAX(1 - $D6/200,0)*Crossbow!$F$5</f>
        <v>154.91249999999999</v>
      </c>
      <c r="BF6" s="3">
        <f>MAX(Crossbow!E$6 - $C6/2, 0)*MAX(1 - $D6/200,0)*Crossbow!$F$6</f>
        <v>189.76437000000001</v>
      </c>
      <c r="BG6" s="3">
        <f>MAX(Crossbow!E$7 - $C6/2, 0)*MAX(1 - $D6/200,0)*Crossbow!$F$7</f>
        <v>227.18572200000003</v>
      </c>
      <c r="BJ6">
        <f>MAX(doge!E$3 - $C6, 0)</f>
        <v>0</v>
      </c>
      <c r="BK6">
        <f>MAX(doge!$E$4 - $C6, 0)</f>
        <v>0</v>
      </c>
      <c r="BL6">
        <f>MAX(doge!$E$5 - $C6, 0)</f>
        <v>0</v>
      </c>
      <c r="BM6">
        <f>MAX(doge!$E$6 - $C6, 0)</f>
        <v>5</v>
      </c>
      <c r="BN6">
        <f>MAX(doge!$E$7 - $C6, 0)</f>
        <v>10</v>
      </c>
      <c r="BP6" s="3">
        <f>MAX(hors!$E$3 - $C6/2, 0)*MAX(1 - $D6/200,0)</f>
        <v>44.550000000000004</v>
      </c>
      <c r="BQ6" s="3">
        <f>MAX(hors!$E$4 - $C6/2, 0)*MAX(1 - $D6/200,0)</f>
        <v>56.7</v>
      </c>
      <c r="BR6" s="3">
        <f>MAX(hors!$E$5 - $C6/2, 0)*MAX(1 - $D6/200,0)</f>
        <v>76.95</v>
      </c>
      <c r="BS6" s="3">
        <f>MAX(hors!$E$6 - $C6/2, 0)*MAX(1 - $D6/200,0)</f>
        <v>97.2</v>
      </c>
      <c r="BU6" s="3">
        <f>MAX(irgl!$E$3 - $C6, 0)*MAX(1 - $D6/100,0)</f>
        <v>99.2</v>
      </c>
      <c r="BV6" s="3">
        <f>MAX(irgl!$E$4 - $C6, 0)*MAX(1 - $D6/100,0)</f>
        <v>114.7</v>
      </c>
      <c r="BW6" s="3">
        <f>MAX(irgl!$E$5 - $C6, 0)*MAX(1 - $D6/100,0)</f>
        <v>136.4</v>
      </c>
      <c r="BX6" s="3">
        <f>MAX(irgl!$E$6 - $C6, 0)*MAX(1 - $D6/100,0)</f>
        <v>161.19999999999999</v>
      </c>
      <c r="BZ6" s="3">
        <f>MAX(sngl!$E$3, 0)*MAX(1 - $D6/100,0)</f>
        <v>74.400000000000006</v>
      </c>
      <c r="CA6" s="3">
        <f>MAX(sngl!$E$4, 0)*MAX(1 - $D6/100,0)</f>
        <v>86.8</v>
      </c>
      <c r="CB6" s="3">
        <f>MAX(sngl!$E$5, 0)*MAX(1 - $D6/100,0)</f>
        <v>105.4</v>
      </c>
      <c r="CC6" s="3">
        <f>MAX(sngl!$E$6, 0)*MAX(1 - $D6/100,0)</f>
        <v>124</v>
      </c>
    </row>
    <row r="7" spans="1:81" x14ac:dyDescent="0.3">
      <c r="A7" s="1">
        <v>5</v>
      </c>
      <c r="B7">
        <v>875</v>
      </c>
      <c r="C7">
        <v>40</v>
      </c>
      <c r="D7">
        <v>41</v>
      </c>
      <c r="E7">
        <v>165</v>
      </c>
      <c r="F7" s="3">
        <f t="shared" si="0"/>
        <v>443.96112785131146</v>
      </c>
      <c r="G7" s="3">
        <v>13.5</v>
      </c>
      <c r="H7" s="10">
        <f t="shared" si="1"/>
        <v>33</v>
      </c>
      <c r="I7" s="10">
        <f t="shared" si="2"/>
        <v>31</v>
      </c>
      <c r="J7" s="10">
        <f t="shared" si="3"/>
        <v>28</v>
      </c>
      <c r="K7" s="10">
        <f t="shared" si="4"/>
        <v>25</v>
      </c>
      <c r="M7" s="3"/>
      <c r="N7" s="3">
        <f>MAX(Sword!E$2 - $C7, 0)*Sword!$F$2</f>
        <v>12</v>
      </c>
      <c r="O7" s="3">
        <f>MAX(Sword!E$3 - $C7, 0)*Sword!$F$3</f>
        <v>34.875</v>
      </c>
      <c r="P7" s="3">
        <f>MAX(Sword!E$4 - $C7, 0)*Sword!$F$4</f>
        <v>60.9375</v>
      </c>
      <c r="Q7" s="3">
        <f>MAX(Sword!E$5 - $C7, 0)*Sword!$F$5</f>
        <v>90.75</v>
      </c>
      <c r="R7" s="3">
        <f>MAX(Sword!E$6 - $C7, 0)*Sword!$F$6</f>
        <v>126</v>
      </c>
      <c r="S7" s="3">
        <f>MAX(Sword!E$7 - $C7, 0)*Sword!$F$7</f>
        <v>163.6875</v>
      </c>
      <c r="T7" s="3">
        <f>MAX(Sword!E$8 - $C7, 0)*Sword!$F$8</f>
        <v>204.375</v>
      </c>
      <c r="U7" s="3">
        <f>MAX(Sword!E$9 - $C7, 0)*Sword!$F$9</f>
        <v>25.5</v>
      </c>
      <c r="W7" s="3">
        <f>MAX(Axe!E$2 - $C7/2, 0)*MAX(1 - $D7/200,0)*Axe!$F$2</f>
        <v>66.780000000000015</v>
      </c>
      <c r="X7" s="3">
        <f>MAX(Axe!E$3 - $C7/2, 0)*MAX(1 - $D7/200,0)*Axe!$F$3</f>
        <v>89.04000000000002</v>
      </c>
      <c r="Y7" s="3">
        <f>MAX(Axe!E$4 - $C7/2, 0)*MAX(1 - $D7/200,0)*Axe!$F$4</f>
        <v>114.32100000000001</v>
      </c>
      <c r="Z7" s="3">
        <f>MAX(Axe!E$5 - $C7/2, 0)*MAX(1 - $D7/200,0)*Axe!$F$5</f>
        <v>143.577</v>
      </c>
      <c r="AA7" s="3">
        <f>MAX(Axe!E$6 - $C7/2, 0)*MAX(1 - $D7/200,0)*Axe!$F$6</f>
        <v>175.05900000000003</v>
      </c>
      <c r="AB7" s="3">
        <f>MAX(Axe!E$7 - $C7/2, 0)*MAX(1 - $D7/200,0)*Axe!$F$7</f>
        <v>209.88000000000002</v>
      </c>
      <c r="AD7" s="3">
        <f>MAX(Scythe!D$2, 0)*MAX(1 - $D7/100,0)*Scythe!$F$2</f>
        <v>54.280000000000008</v>
      </c>
      <c r="AE7" s="3">
        <f>MAX(Scythe!D$3, 0)*MAX(1 - $D7/100,0)*Scythe!$F$3</f>
        <v>71.98</v>
      </c>
      <c r="AF7" s="3">
        <f>MAX(Scythe!D$4, 0)*MAX(1 - $D7/100,0)*Scythe!$F$4</f>
        <v>92.04</v>
      </c>
      <c r="AG7" s="3">
        <f>MAX(Scythe!D$5, 0)*MAX(1 - $D7/100,0)*Scythe!$F$5</f>
        <v>115.64000000000001</v>
      </c>
      <c r="AH7" s="3">
        <f>MAX(Scythe!D$6, 0)*MAX(1 - $D7/100,0)*Scythe!$F$6</f>
        <v>141.60000000000002</v>
      </c>
      <c r="AI7" s="3">
        <f>MAX(Scythe!D$7, 0)*MAX(1 - $D7/100,0)*Scythe!$F$7</f>
        <v>169.92000000000002</v>
      </c>
      <c r="AJ7" s="3">
        <f>MAX(Scythe!D$8, 0)*MAX(1 - $D7/100,0)*Scythe!$F$8</f>
        <v>44.84</v>
      </c>
      <c r="AK7" s="3">
        <f>MAX(Scythe!D$9, 0)*MAX(1 - $D7/100,0)*Scythe!$F$9</f>
        <v>51.920000000000009</v>
      </c>
      <c r="AL7" s="3">
        <f>MAX(Scythe!D$10, 0)*MAX(1 - $D7/100,0)*Scythe!$F$10</f>
        <v>59.000000000000007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48.032081936274125</v>
      </c>
      <c r="AV7" s="3">
        <f>MAX(Bow!E$3 - $C7, 0)*MAX(1 - $D7/100,0)*Bow!$F$3</f>
        <v>68.401679701505103</v>
      </c>
      <c r="AW7" s="3">
        <f>MAX(Bow!E$4 - $C7, 0)*MAX(1 - $D7/100,0)*Bow!$F$4</f>
        <v>86.507988826154858</v>
      </c>
      <c r="AX7" s="3">
        <f>MAX(Bow!E$5 - $C7, 0)*MAX(1 - $D7/100,0)*Bow!$F$5</f>
        <v>111.40416387254827</v>
      </c>
      <c r="AY7" s="3">
        <f>MAX(Bow!E$6 - $C7, 0)*MAX(1 - $D7/100,0)*Bow!$F$6</f>
        <v>136.30033891894166</v>
      </c>
      <c r="AZ7" s="3">
        <f>MAX(Bow!E$7 - $C7, 0)*MAX(1 - $D7/100,0)*Bow!$F$7</f>
        <v>165.72309124649752</v>
      </c>
      <c r="BB7" s="3">
        <f>MAX(Crossbow!E$2 - $C7/2, 0)*MAX(1 - $D7/200,0)*Crossbow!$F$2</f>
        <v>70.953749999999999</v>
      </c>
      <c r="BC7" s="3">
        <f>MAX(Crossbow!E$3 - $C7/2, 0)*MAX(1 - $D7/200,0)*Crossbow!$F$3</f>
        <v>94.605000000000004</v>
      </c>
      <c r="BD7" s="3">
        <f>MAX(Crossbow!E$4 - $C7/2, 0)*MAX(1 - $D7/200,0)*Crossbow!$F$4</f>
        <v>121.77014999999999</v>
      </c>
      <c r="BE7" s="3">
        <f>MAX(Crossbow!E$5 - $C7/2, 0)*MAX(1 - $D7/200,0)*Crossbow!$F$5</f>
        <v>152.04374999999999</v>
      </c>
      <c r="BF7" s="3">
        <f>MAX(Crossbow!E$6 - $C7/2, 0)*MAX(1 - $D7/200,0)*Crossbow!$F$6</f>
        <v>186.25021500000003</v>
      </c>
      <c r="BG7" s="3">
        <f>MAX(Crossbow!E$7 - $C7/2, 0)*MAX(1 - $D7/200,0)*Crossbow!$F$7</f>
        <v>222.97857900000005</v>
      </c>
      <c r="BJ7">
        <f>MAX(doge!E$3 - $C7, 0)</f>
        <v>0</v>
      </c>
      <c r="BK7">
        <f>MAX(doge!$E$4 - $C7, 0)</f>
        <v>0</v>
      </c>
      <c r="BL7">
        <f>MAX(doge!$E$5 - $C7, 0)</f>
        <v>0</v>
      </c>
      <c r="BM7">
        <f>MAX(doge!$E$6 - $C7, 0)</f>
        <v>5</v>
      </c>
      <c r="BN7">
        <f>MAX(doge!$E$7 - $C7, 0)</f>
        <v>10</v>
      </c>
      <c r="BP7" s="3">
        <f>MAX(hors!$E$3 - $C7/2, 0)*MAX(1 - $D7/200,0)</f>
        <v>43.725000000000001</v>
      </c>
      <c r="BQ7" s="3">
        <f>MAX(hors!$E$4 - $C7/2, 0)*MAX(1 - $D7/200,0)</f>
        <v>55.650000000000006</v>
      </c>
      <c r="BR7" s="3">
        <f>MAX(hors!$E$5 - $C7/2, 0)*MAX(1 - $D7/200,0)</f>
        <v>75.525000000000006</v>
      </c>
      <c r="BS7" s="3">
        <f>MAX(hors!$E$6 - $C7/2, 0)*MAX(1 - $D7/200,0)</f>
        <v>95.4</v>
      </c>
      <c r="BU7" s="3">
        <f>MAX(irgl!$E$3 - $C7, 0)*MAX(1 - $D7/100,0)</f>
        <v>94.4</v>
      </c>
      <c r="BV7" s="3">
        <f>MAX(irgl!$E$4 - $C7, 0)*MAX(1 - $D7/100,0)</f>
        <v>109.15000000000002</v>
      </c>
      <c r="BW7" s="3">
        <f>MAX(irgl!$E$5 - $C7, 0)*MAX(1 - $D7/100,0)</f>
        <v>129.80000000000001</v>
      </c>
      <c r="BX7" s="3">
        <f>MAX(irgl!$E$6 - $C7, 0)*MAX(1 - $D7/100,0)</f>
        <v>153.40000000000003</v>
      </c>
      <c r="BZ7" s="3">
        <f>MAX(sngl!$E$3, 0)*MAX(1 - $D7/100,0)</f>
        <v>70.800000000000011</v>
      </c>
      <c r="CA7" s="3">
        <f>MAX(sngl!$E$4, 0)*MAX(1 - $D7/100,0)</f>
        <v>82.600000000000009</v>
      </c>
      <c r="CB7" s="3">
        <f>MAX(sngl!$E$5, 0)*MAX(1 - $D7/100,0)</f>
        <v>100.30000000000001</v>
      </c>
      <c r="CC7" s="3">
        <f>MAX(sngl!$E$6, 0)*MAX(1 - $D7/100,0)</f>
        <v>118.00000000000001</v>
      </c>
    </row>
    <row r="8" spans="1:81" x14ac:dyDescent="0.3">
      <c r="A8" s="1">
        <v>6</v>
      </c>
      <c r="B8">
        <v>1000</v>
      </c>
      <c r="C8">
        <v>42</v>
      </c>
      <c r="D8">
        <v>41</v>
      </c>
      <c r="E8">
        <v>190</v>
      </c>
      <c r="F8" s="3">
        <f t="shared" si="0"/>
        <v>558.48626690058757</v>
      </c>
      <c r="G8" s="3">
        <v>16</v>
      </c>
      <c r="H8" s="10">
        <f t="shared" si="1"/>
        <v>37</v>
      </c>
      <c r="I8" s="10">
        <f t="shared" si="2"/>
        <v>34</v>
      </c>
      <c r="J8" s="10">
        <f t="shared" si="3"/>
        <v>31</v>
      </c>
      <c r="K8" s="10">
        <f t="shared" si="4"/>
        <v>28</v>
      </c>
      <c r="M8" s="3"/>
      <c r="N8" s="3">
        <f>MAX(Sword!E$2 - $C8, 0)*Sword!$F$2</f>
        <v>9</v>
      </c>
      <c r="O8" s="3">
        <f>MAX(Sword!E$3 - $C8, 0)*Sword!$F$3</f>
        <v>31.875</v>
      </c>
      <c r="P8" s="3">
        <f>MAX(Sword!E$4 - $C8, 0)*Sword!$F$4</f>
        <v>57.9375</v>
      </c>
      <c r="Q8" s="3">
        <f>MAX(Sword!E$5 - $C8, 0)*Sword!$F$5</f>
        <v>87.75</v>
      </c>
      <c r="R8" s="3">
        <f>MAX(Sword!E$6 - $C8, 0)*Sword!$F$6</f>
        <v>123</v>
      </c>
      <c r="S8" s="3">
        <f>MAX(Sword!E$7 - $C8, 0)*Sword!$F$7</f>
        <v>160.6875</v>
      </c>
      <c r="T8" s="3">
        <f>MAX(Sword!E$8 - $C8, 0)*Sword!$F$8</f>
        <v>201.375</v>
      </c>
      <c r="U8" s="3">
        <f>MAX(Sword!E$9 - $C8, 0)*Sword!$F$9</f>
        <v>22.5</v>
      </c>
      <c r="W8" s="3">
        <f>MAX(Axe!E$2 - $C8/2, 0)*MAX(1 - $D8/200,0)*Axe!$F$2</f>
        <v>66.144000000000005</v>
      </c>
      <c r="X8" s="3">
        <f>MAX(Axe!E$3 - $C8/2, 0)*MAX(1 - $D8/200,0)*Axe!$F$3</f>
        <v>88.404000000000011</v>
      </c>
      <c r="Y8" s="3">
        <f>MAX(Axe!E$4 - $C8/2, 0)*MAX(1 - $D8/200,0)*Axe!$F$4</f>
        <v>113.68500000000002</v>
      </c>
      <c r="Z8" s="3">
        <f>MAX(Axe!E$5 - $C8/2, 0)*MAX(1 - $D8/200,0)*Axe!$F$5</f>
        <v>142.941</v>
      </c>
      <c r="AA8" s="3">
        <f>MAX(Axe!E$6 - $C8/2, 0)*MAX(1 - $D8/200,0)*Axe!$F$6</f>
        <v>174.423</v>
      </c>
      <c r="AB8" s="3">
        <f>MAX(Axe!E$7 - $C8/2, 0)*MAX(1 - $D8/200,0)*Axe!$F$7</f>
        <v>209.24400000000003</v>
      </c>
      <c r="AD8" s="3">
        <f>MAX(Scythe!D$2, 0)*MAX(1 - $D8/100,0)*Scythe!$F$2</f>
        <v>54.280000000000008</v>
      </c>
      <c r="AE8" s="3">
        <f>MAX(Scythe!D$3, 0)*MAX(1 - $D8/100,0)*Scythe!$F$3</f>
        <v>71.98</v>
      </c>
      <c r="AF8" s="3">
        <f>MAX(Scythe!D$4, 0)*MAX(1 - $D8/100,0)*Scythe!$F$4</f>
        <v>92.04</v>
      </c>
      <c r="AG8" s="3">
        <f>MAX(Scythe!D$5, 0)*MAX(1 - $D8/100,0)*Scythe!$F$5</f>
        <v>115.64000000000001</v>
      </c>
      <c r="AH8" s="3">
        <f>MAX(Scythe!D$6, 0)*MAX(1 - $D8/100,0)*Scythe!$F$6</f>
        <v>141.60000000000002</v>
      </c>
      <c r="AI8" s="3">
        <f>MAX(Scythe!D$7, 0)*MAX(1 - $D8/100,0)*Scythe!$F$7</f>
        <v>169.92000000000002</v>
      </c>
      <c r="AJ8" s="3">
        <f>MAX(Scythe!D$8, 0)*MAX(1 - $D8/100,0)*Scythe!$F$8</f>
        <v>44.84</v>
      </c>
      <c r="AK8" s="3">
        <f>MAX(Scythe!D$9, 0)*MAX(1 - $D8/100,0)*Scythe!$F$9</f>
        <v>51.920000000000009</v>
      </c>
      <c r="AL8" s="3">
        <f>MAX(Scythe!D$10, 0)*MAX(1 - $D8/100,0)*Scythe!$F$10</f>
        <v>59.000000000000007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47.265081936274129</v>
      </c>
      <c r="AV8" s="3">
        <f>MAX(Bow!E$3 - $C8, 0)*MAX(1 - $D8/100,0)*Bow!$F$3</f>
        <v>67.634679701505092</v>
      </c>
      <c r="AW8" s="3">
        <f>MAX(Bow!E$4 - $C8, 0)*MAX(1 - $D8/100,0)*Bow!$F$4</f>
        <v>85.740988826154847</v>
      </c>
      <c r="AX8" s="3">
        <f>MAX(Bow!E$5 - $C8, 0)*MAX(1 - $D8/100,0)*Bow!$F$5</f>
        <v>110.63716387254827</v>
      </c>
      <c r="AY8" s="3">
        <f>MAX(Bow!E$6 - $C8, 0)*MAX(1 - $D8/100,0)*Bow!$F$6</f>
        <v>135.53333891894164</v>
      </c>
      <c r="AZ8" s="3">
        <f>MAX(Bow!E$7 - $C8, 0)*MAX(1 - $D8/100,0)*Bow!$F$7</f>
        <v>164.95609124649749</v>
      </c>
      <c r="BB8" s="3">
        <f>MAX(Crossbow!E$2 - $C8/2, 0)*MAX(1 - $D8/200,0)*Crossbow!$F$2</f>
        <v>70.278000000000006</v>
      </c>
      <c r="BC8" s="3">
        <f>MAX(Crossbow!E$3 - $C8/2, 0)*MAX(1 - $D8/200,0)*Crossbow!$F$3</f>
        <v>93.92925000000001</v>
      </c>
      <c r="BD8" s="3">
        <f>MAX(Crossbow!E$4 - $C8/2, 0)*MAX(1 - $D8/200,0)*Crossbow!$F$4</f>
        <v>121.09439999999999</v>
      </c>
      <c r="BE8" s="3">
        <f>MAX(Crossbow!E$5 - $C8/2, 0)*MAX(1 - $D8/200,0)*Crossbow!$F$5</f>
        <v>151.36799999999999</v>
      </c>
      <c r="BF8" s="3">
        <f>MAX(Crossbow!E$6 - $C8/2, 0)*MAX(1 - $D8/200,0)*Crossbow!$F$6</f>
        <v>185.574465</v>
      </c>
      <c r="BG8" s="3">
        <f>MAX(Crossbow!E$7 - $C8/2, 0)*MAX(1 - $D8/200,0)*Crossbow!$F$7</f>
        <v>222.30282900000003</v>
      </c>
      <c r="BJ8">
        <f>MAX(doge!E$3 - $C8, 0)</f>
        <v>0</v>
      </c>
      <c r="BK8">
        <f>MAX(doge!$E$4 - $C8, 0)</f>
        <v>0</v>
      </c>
      <c r="BL8">
        <f>MAX(doge!$E$5 - $C8, 0)</f>
        <v>0</v>
      </c>
      <c r="BM8">
        <f>MAX(doge!$E$6 - $C8, 0)</f>
        <v>3</v>
      </c>
      <c r="BN8">
        <f>MAX(doge!$E$7 - $C8, 0)</f>
        <v>8</v>
      </c>
      <c r="BP8" s="3">
        <f>MAX(hors!$E$3 - $C8/2, 0)*MAX(1 - $D8/200,0)</f>
        <v>42.93</v>
      </c>
      <c r="BQ8" s="3">
        <f>MAX(hors!$E$4 - $C8/2, 0)*MAX(1 - $D8/200,0)</f>
        <v>54.855000000000004</v>
      </c>
      <c r="BR8" s="3">
        <f>MAX(hors!$E$5 - $C8/2, 0)*MAX(1 - $D8/200,0)</f>
        <v>74.73</v>
      </c>
      <c r="BS8" s="3">
        <f>MAX(hors!$E$6 - $C8/2, 0)*MAX(1 - $D8/200,0)</f>
        <v>94.605000000000004</v>
      </c>
      <c r="BU8" s="3">
        <f>MAX(irgl!$E$3 - $C8, 0)*MAX(1 - $D8/100,0)</f>
        <v>93.220000000000013</v>
      </c>
      <c r="BV8" s="3">
        <f>MAX(irgl!$E$4 - $C8, 0)*MAX(1 - $D8/100,0)</f>
        <v>107.97000000000001</v>
      </c>
      <c r="BW8" s="3">
        <f>MAX(irgl!$E$5 - $C8, 0)*MAX(1 - $D8/100,0)</f>
        <v>128.62</v>
      </c>
      <c r="BX8" s="3">
        <f>MAX(irgl!$E$6 - $C8, 0)*MAX(1 - $D8/100,0)</f>
        <v>152.22000000000003</v>
      </c>
      <c r="BZ8" s="3">
        <f>MAX(sngl!$E$3, 0)*MAX(1 - $D8/100,0)</f>
        <v>70.800000000000011</v>
      </c>
      <c r="CA8" s="3">
        <f>MAX(sngl!$E$4, 0)*MAX(1 - $D8/100,0)</f>
        <v>82.600000000000009</v>
      </c>
      <c r="CB8" s="3">
        <f>MAX(sngl!$E$5, 0)*MAX(1 - $D8/100,0)</f>
        <v>100.30000000000001</v>
      </c>
      <c r="CC8" s="3">
        <f>MAX(sngl!$E$6, 0)*MAX(1 - $D8/100,0)</f>
        <v>118.00000000000001</v>
      </c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1" spans="1:81" x14ac:dyDescent="0.3">
      <c r="B11" t="s">
        <v>4</v>
      </c>
      <c r="C11" s="2">
        <v>0.2</v>
      </c>
    </row>
    <row r="12" spans="1:81" x14ac:dyDescent="0.3">
      <c r="B12" t="s">
        <v>5</v>
      </c>
      <c r="C12" s="2">
        <v>0.25</v>
      </c>
    </row>
    <row r="13" spans="1:81" x14ac:dyDescent="0.3">
      <c r="B13" t="s">
        <v>56</v>
      </c>
      <c r="C13">
        <v>0.95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7E26-5142-4973-95A7-CBD980486F18}">
  <dimension ref="A1:CC12"/>
  <sheetViews>
    <sheetView zoomScaleNormal="100" workbookViewId="0">
      <pane xSplit="1" topLeftCell="BH1" activePane="topRight" state="frozen"/>
      <selection activeCell="D20" sqref="D20"/>
      <selection pane="topRight" activeCell="BZ3" sqref="BZ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600</v>
      </c>
      <c r="C3">
        <v>15</v>
      </c>
      <c r="D3">
        <v>16</v>
      </c>
      <c r="E3">
        <v>180</v>
      </c>
      <c r="F3" s="3">
        <f>($B3 + 3 * $C3) / 10 / (1 - $D3 * 0.006) *POWER($E3, 0.75) * $C$12 / 13</f>
        <v>269.71326766552301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86.480000000000018</v>
      </c>
      <c r="X3" s="3">
        <f>MAX(Axe!E$3 - $C3/2, 0)*MAX(1 - $D3/200,0)*Axe!$F$3</f>
        <v>112.24000000000001</v>
      </c>
      <c r="Y3" s="3">
        <f>MAX(Axe!E$4 - $C3/2, 0)*MAX(1 - $D3/200,0)*Axe!$F$4</f>
        <v>141.49600000000001</v>
      </c>
      <c r="Z3" s="3">
        <f>MAX(Axe!E$5 - $C3/2, 0)*MAX(1 - $D3/200,0)*Axe!$F$5</f>
        <v>175.352</v>
      </c>
      <c r="AA3" s="3">
        <f>MAX(Axe!E$6 - $C3/2, 0)*MAX(1 - $D3/200,0)*Axe!$F$6</f>
        <v>211.78400000000002</v>
      </c>
      <c r="AB3" s="3">
        <f>MAX(Axe!E$7 - $C3/2, 0)*MAX(1 - $D3/200,0)*Axe!$F$7</f>
        <v>252.08000000000004</v>
      </c>
      <c r="AD3" s="3">
        <f>MAX(Scythe!D$2, 0)*MAX(1 - $D3/100,0)*Scythe!$F$2</f>
        <v>77.28</v>
      </c>
      <c r="AE3" s="3">
        <f>MAX(Scythe!D$3, 0)*MAX(1 - $D3/100,0)*Scythe!$F$3</f>
        <v>102.47999999999999</v>
      </c>
      <c r="AF3" s="3">
        <f>MAX(Scythe!D$4, 0)*MAX(1 - $D3/100,0)*Scythe!$F$4</f>
        <v>131.04</v>
      </c>
      <c r="AG3" s="3">
        <f>MAX(Scythe!D$5, 0)*MAX(1 - $D3/100,0)*Scythe!$F$5</f>
        <v>164.64</v>
      </c>
      <c r="AH3" s="3">
        <f>MAX(Scythe!D$6, 0)*MAX(1 - $D3/100,0)*Scythe!$F$6</f>
        <v>201.6</v>
      </c>
      <c r="AI3" s="3">
        <f>MAX(Scythe!D$7, 0)*MAX(1 - $D3/100,0)*Scythe!$F$7</f>
        <v>241.92</v>
      </c>
      <c r="AJ3" s="3">
        <f>MAX(Scythe!D$8, 0)*MAX(1 - $D3/100,0)*Scythe!$F$8</f>
        <v>63.839999999999996</v>
      </c>
      <c r="AK3" s="3">
        <f>MAX(Scythe!D$9, 0)*MAX(1 - $D3/100,0)*Scythe!$F$9</f>
        <v>73.92</v>
      </c>
      <c r="AL3" s="3">
        <f>MAX(Scythe!D$10, 0)*MAX(1 - $D3/100,0)*Scythe!$F$10</f>
        <v>84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82.034659027915694</v>
      </c>
      <c r="AV3" s="3">
        <f>MAX(Bow!E$3 - $C3, 0)*MAX(1 - $D3/100,0)*Bow!$F$3</f>
        <v>111.0354422868886</v>
      </c>
      <c r="AW3" s="3">
        <f>MAX(Bow!E$4 - $C3, 0)*MAX(1 - $D3/100,0)*Bow!$F$4</f>
        <v>136.81391629486453</v>
      </c>
      <c r="AX3" s="3">
        <f>MAX(Bow!E$5 - $C3, 0)*MAX(1 - $D3/100,0)*Bow!$F$5</f>
        <v>172.25931805583139</v>
      </c>
      <c r="AY3" s="3">
        <f>MAX(Bow!E$6 - $C3, 0)*MAX(1 - $D3/100,0)*Bow!$F$6</f>
        <v>207.70471981679825</v>
      </c>
      <c r="AZ3" s="3">
        <f>MAX(Bow!E$7 - $C3, 0)*MAX(1 - $D3/100,0)*Bow!$F$7</f>
        <v>249.59474007975913</v>
      </c>
      <c r="BB3" s="3">
        <f>MAX(Crossbow!E$2 - $C3/2, 0)*MAX(1 - $D3/200,0)*Crossbow!$F$2</f>
        <v>91.885000000000005</v>
      </c>
      <c r="BC3" s="3">
        <f>MAX(Crossbow!E$3 - $C3/2, 0)*MAX(1 - $D3/200,0)*Crossbow!$F$3</f>
        <v>119.25500000000001</v>
      </c>
      <c r="BD3" s="3">
        <f>MAX(Crossbow!E$4 - $C3/2, 0)*MAX(1 - $D3/200,0)*Crossbow!$F$4</f>
        <v>150.69139999999999</v>
      </c>
      <c r="BE3" s="3">
        <f>MAX(Crossbow!E$5 - $C3/2, 0)*MAX(1 - $D3/200,0)*Crossbow!$F$5</f>
        <v>185.72499999999997</v>
      </c>
      <c r="BF3" s="3">
        <f>MAX(Crossbow!E$6 - $C3/2, 0)*MAX(1 - $D3/200,0)*Crossbow!$F$6</f>
        <v>225.30984000000001</v>
      </c>
      <c r="BG3" s="3">
        <f>MAX(Crossbow!E$7 - $C3/2, 0)*MAX(1 - $D3/200,0)*Crossbow!$F$7</f>
        <v>267.81310400000001</v>
      </c>
      <c r="BJ3">
        <f>MAX(doge!E$3 - $C3, 0)</f>
        <v>15</v>
      </c>
      <c r="BK3">
        <f>MAX(doge!$E$4 - $C3, 0)</f>
        <v>20</v>
      </c>
      <c r="BL3">
        <f>MAX(doge!$E$5 - $C3, 0)</f>
        <v>25</v>
      </c>
      <c r="BM3">
        <f>MAX(doge!$E$6 - $C3, 0)</f>
        <v>30</v>
      </c>
      <c r="BN3">
        <f>MAX(doge!$E$7 - $C3, 0)</f>
        <v>35</v>
      </c>
      <c r="BP3" s="3">
        <f>MAX(hors!$E$3 - $C3/2, 0)*MAX(1 - $D3/200,0)</f>
        <v>62.1</v>
      </c>
      <c r="BQ3" s="3">
        <f>MAX(hors!$E$4 - $C3/2, 0)*MAX(1 - $D3/200,0)</f>
        <v>75.900000000000006</v>
      </c>
      <c r="BR3" s="3">
        <f>MAX(hors!$E$5 - $C3/2, 0)*MAX(1 - $D3/200,0)</f>
        <v>98.9</v>
      </c>
      <c r="BS3" s="3">
        <f>MAX(hors!$E$6 - $C3/2, 0)*MAX(1 - $D3/200,0)</f>
        <v>121.9</v>
      </c>
      <c r="BU3" s="3">
        <f>MAX(irgl!$E$3 - $C3, 0)*MAX(1 - $D3/100,0)</f>
        <v>155.4</v>
      </c>
      <c r="BV3" s="3">
        <f>MAX(irgl!$E$4 - $C3, 0)*MAX(1 - $D3/100,0)</f>
        <v>176.4</v>
      </c>
      <c r="BW3" s="3">
        <f>MAX(irgl!$E$5 - $C3, 0)*MAX(1 - $D3/100,0)</f>
        <v>205.79999999999998</v>
      </c>
      <c r="BX3" s="3">
        <f>MAX(irgl!$E$6 - $C3, 0)*MAX(1 - $D3/100,0)</f>
        <v>239.39999999999998</v>
      </c>
      <c r="BZ3" s="3">
        <f>MAX(sngl!$E$3, 0)*MAX(1 - $D3/100,0)</f>
        <v>100.8</v>
      </c>
      <c r="CA3" s="3">
        <f>MAX(sngl!$E$4, 0)*MAX(1 - $D3/100,0)</f>
        <v>117.6</v>
      </c>
      <c r="CB3" s="3">
        <f>MAX(sngl!$E$5, 0)*MAX(1 - $D3/100,0)</f>
        <v>142.79999999999998</v>
      </c>
      <c r="CC3" s="3">
        <f>MAX(sngl!$E$6, 0)*MAX(1 - $D3/100,0)</f>
        <v>168</v>
      </c>
    </row>
    <row r="4" spans="1:81" x14ac:dyDescent="0.3">
      <c r="A4" s="1">
        <v>2</v>
      </c>
      <c r="B4">
        <v>700</v>
      </c>
      <c r="C4">
        <v>16</v>
      </c>
      <c r="D4">
        <v>18</v>
      </c>
      <c r="E4">
        <v>230</v>
      </c>
      <c r="F4" s="3">
        <f>($B4 + 3 * $C4) / 10 / (1 - $D4 * 0.006) *POWER($E4, 0.75) * $C$12 / 13</f>
        <v>380.96867565319343</v>
      </c>
      <c r="G4" s="3">
        <v>10</v>
      </c>
      <c r="H4" s="10">
        <f t="shared" ref="H4:H7" si="0">_xlfn.CEILING.MATH(LN(MAX($G4*4,1))^2.5+1)</f>
        <v>28</v>
      </c>
      <c r="I4" s="10">
        <f t="shared" ref="I4:I7" si="1">_xlfn.CEILING.MATH(LN(MAX($G4*3.5,1))^2.5+1)</f>
        <v>25</v>
      </c>
      <c r="J4" s="10">
        <f t="shared" ref="J4:J7" si="2">_xlfn.CEILING.MATH(LN(MAX($G4*3,1))^2.5+1)</f>
        <v>23</v>
      </c>
      <c r="K4" s="10">
        <f t="shared" ref="K4:K7" si="3">_xlfn.CEILING.MATH(LN(MAX($G4*2.5,1))^2.5+1)</f>
        <v>20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85.176000000000002</v>
      </c>
      <c r="X4" s="3">
        <f>MAX(Axe!E$3 - $C4/2, 0)*MAX(1 - $D4/200,0)*Axe!$F$3</f>
        <v>110.65600000000001</v>
      </c>
      <c r="Y4" s="3">
        <f>MAX(Axe!E$4 - $C4/2, 0)*MAX(1 - $D4/200,0)*Axe!$F$4</f>
        <v>139.59400000000002</v>
      </c>
      <c r="Z4" s="3">
        <f>MAX(Axe!E$5 - $C4/2, 0)*MAX(1 - $D4/200,0)*Axe!$F$5</f>
        <v>173.08200000000002</v>
      </c>
      <c r="AA4" s="3">
        <f>MAX(Axe!E$6 - $C4/2, 0)*MAX(1 - $D4/200,0)*Axe!$F$6</f>
        <v>209.11800000000005</v>
      </c>
      <c r="AB4" s="3">
        <f>MAX(Axe!E$7 - $C4/2, 0)*MAX(1 - $D4/200,0)*Axe!$F$7</f>
        <v>248.97600000000003</v>
      </c>
      <c r="AD4" s="3">
        <f>MAX(Scythe!D$2, 0)*MAX(1 - $D4/100,0)*Scythe!$F$2</f>
        <v>75.440000000000012</v>
      </c>
      <c r="AE4" s="3">
        <f>MAX(Scythe!D$3, 0)*MAX(1 - $D4/100,0)*Scythe!$F$3</f>
        <v>100.04</v>
      </c>
      <c r="AF4" s="3">
        <f>MAX(Scythe!D$4, 0)*MAX(1 - $D4/100,0)*Scythe!$F$4</f>
        <v>127.92000000000002</v>
      </c>
      <c r="AG4" s="3">
        <f>MAX(Scythe!D$5, 0)*MAX(1 - $D4/100,0)*Scythe!$F$5</f>
        <v>160.72</v>
      </c>
      <c r="AH4" s="3">
        <f>MAX(Scythe!D$6, 0)*MAX(1 - $D4/100,0)*Scythe!$F$6</f>
        <v>196.8</v>
      </c>
      <c r="AI4" s="3">
        <f>MAX(Scythe!D$7, 0)*MAX(1 - $D4/100,0)*Scythe!$F$7</f>
        <v>236.16000000000003</v>
      </c>
      <c r="AJ4" s="3">
        <f>MAX(Scythe!D$8, 0)*MAX(1 - $D4/100,0)*Scythe!$F$8</f>
        <v>62.320000000000007</v>
      </c>
      <c r="AK4" s="3">
        <f>MAX(Scythe!D$9, 0)*MAX(1 - $D4/100,0)*Scythe!$F$9</f>
        <v>72.160000000000011</v>
      </c>
      <c r="AL4" s="3">
        <f>MAX(Scythe!D$10, 0)*MAX(1 - $D4/100,0)*Scythe!$F$10</f>
        <v>82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79.548452860584391</v>
      </c>
      <c r="AV4" s="3">
        <f>MAX(Bow!E$3 - $C4, 0)*MAX(1 - $D4/100,0)*Bow!$F$3</f>
        <v>107.85874128005793</v>
      </c>
      <c r="AW4" s="3">
        <f>MAX(Bow!E$4 - $C4, 0)*MAX(1 - $D4/100,0)*Bow!$F$4</f>
        <v>133.02344209736776</v>
      </c>
      <c r="AX4" s="3">
        <f>MAX(Bow!E$5 - $C4, 0)*MAX(1 - $D4/100,0)*Bow!$F$5</f>
        <v>167.62490572116874</v>
      </c>
      <c r="AY4" s="3">
        <f>MAX(Bow!E$6 - $C4, 0)*MAX(1 - $D4/100,0)*Bow!$F$6</f>
        <v>202.22636934496973</v>
      </c>
      <c r="AZ4" s="3">
        <f>MAX(Bow!E$7 - $C4, 0)*MAX(1 - $D4/100,0)*Bow!$F$7</f>
        <v>243.11900817309822</v>
      </c>
      <c r="BB4" s="3">
        <f>MAX(Crossbow!E$2 - $C4/2, 0)*MAX(1 - $D4/200,0)*Crossbow!$F$2</f>
        <v>90.499499999999998</v>
      </c>
      <c r="BC4" s="3">
        <f>MAX(Crossbow!E$3 - $C4/2, 0)*MAX(1 - $D4/200,0)*Crossbow!$F$3</f>
        <v>117.57199999999999</v>
      </c>
      <c r="BD4" s="3">
        <f>MAX(Crossbow!E$4 - $C4/2, 0)*MAX(1 - $D4/200,0)*Crossbow!$F$4</f>
        <v>148.66669999999999</v>
      </c>
      <c r="BE4" s="3">
        <f>MAX(Crossbow!E$5 - $C4/2, 0)*MAX(1 - $D4/200,0)*Crossbow!$F$5</f>
        <v>183.31949999999998</v>
      </c>
      <c r="BF4" s="3">
        <f>MAX(Crossbow!E$6 - $C4/2, 0)*MAX(1 - $D4/200,0)*Crossbow!$F$6</f>
        <v>222.47406999999998</v>
      </c>
      <c r="BG4" s="3">
        <f>MAX(Crossbow!E$7 - $C4/2, 0)*MAX(1 - $D4/200,0)*Crossbow!$F$7</f>
        <v>264.51534200000003</v>
      </c>
      <c r="BJ4">
        <f>MAX(doge!E$3 - $C4, 0)</f>
        <v>14</v>
      </c>
      <c r="BK4">
        <f>MAX(doge!$E$4 - $C4, 0)</f>
        <v>19</v>
      </c>
      <c r="BL4">
        <f>MAX(doge!$E$5 - $C4, 0)</f>
        <v>24</v>
      </c>
      <c r="BM4">
        <f>MAX(doge!$E$6 - $C4, 0)</f>
        <v>29</v>
      </c>
      <c r="BN4">
        <f>MAX(doge!$E$7 - $C4, 0)</f>
        <v>34</v>
      </c>
      <c r="BP4" s="3">
        <f>MAX(hors!$E$3 - $C4/2, 0)*MAX(1 - $D4/200,0)</f>
        <v>60.97</v>
      </c>
      <c r="BQ4" s="3">
        <f>MAX(hors!$E$4 - $C4/2, 0)*MAX(1 - $D4/200,0)</f>
        <v>74.62</v>
      </c>
      <c r="BR4" s="3">
        <f>MAX(hors!$E$5 - $C4/2, 0)*MAX(1 - $D4/200,0)</f>
        <v>97.37</v>
      </c>
      <c r="BS4" s="3">
        <f>MAX(hors!$E$6 - $C4/2, 0)*MAX(1 - $D4/200,0)</f>
        <v>120.12</v>
      </c>
      <c r="BU4" s="3">
        <f>MAX(irgl!$E$3 - $C4, 0)*MAX(1 - $D4/100,0)</f>
        <v>150.88000000000002</v>
      </c>
      <c r="BV4" s="3">
        <f>MAX(irgl!$E$4 - $C4, 0)*MAX(1 - $D4/100,0)</f>
        <v>171.38000000000002</v>
      </c>
      <c r="BW4" s="3">
        <f>MAX(irgl!$E$5 - $C4, 0)*MAX(1 - $D4/100,0)</f>
        <v>200.08</v>
      </c>
      <c r="BX4" s="3">
        <f>MAX(irgl!$E$6 - $C4, 0)*MAX(1 - $D4/100,0)</f>
        <v>232.88000000000002</v>
      </c>
      <c r="BZ4" s="3">
        <f>MAX(sngl!$E$3, 0)*MAX(1 - $D4/100,0)</f>
        <v>98.4</v>
      </c>
      <c r="CA4" s="3">
        <f>MAX(sngl!$E$4, 0)*MAX(1 - $D4/100,0)</f>
        <v>114.80000000000001</v>
      </c>
      <c r="CB4" s="3">
        <f>MAX(sngl!$E$5, 0)*MAX(1 - $D4/100,0)</f>
        <v>139.4</v>
      </c>
      <c r="CC4" s="3">
        <f>MAX(sngl!$E$6, 0)*MAX(1 - $D4/100,0)</f>
        <v>164</v>
      </c>
    </row>
    <row r="5" spans="1:81" x14ac:dyDescent="0.3">
      <c r="A5" s="1">
        <v>3</v>
      </c>
      <c r="B5">
        <v>825</v>
      </c>
      <c r="C5">
        <v>16</v>
      </c>
      <c r="D5">
        <v>20</v>
      </c>
      <c r="E5">
        <v>280</v>
      </c>
      <c r="F5" s="3">
        <f>($B5 + 3 * $C5) / 10 / (1 - $D5 * 0.006) *POWER($E5, 0.75) * $C$12 / 13</f>
        <v>522.34415910833548</v>
      </c>
      <c r="G5" s="3">
        <v>12</v>
      </c>
      <c r="H5" s="10">
        <f t="shared" si="0"/>
        <v>31</v>
      </c>
      <c r="I5" s="10">
        <f t="shared" si="1"/>
        <v>29</v>
      </c>
      <c r="J5" s="10">
        <f t="shared" si="2"/>
        <v>26</v>
      </c>
      <c r="K5" s="10">
        <f t="shared" si="3"/>
        <v>23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84.240000000000009</v>
      </c>
      <c r="X5" s="3">
        <f>MAX(Axe!E$3 - $C5/2, 0)*MAX(1 - $D5/200,0)*Axe!$F$3</f>
        <v>109.44000000000001</v>
      </c>
      <c r="Y5" s="3">
        <f>MAX(Axe!E$4 - $C5/2, 0)*MAX(1 - $D5/200,0)*Axe!$F$4</f>
        <v>138.06000000000003</v>
      </c>
      <c r="Z5" s="3">
        <f>MAX(Axe!E$5 - $C5/2, 0)*MAX(1 - $D5/200,0)*Axe!$F$5</f>
        <v>171.18</v>
      </c>
      <c r="AA5" s="3">
        <f>MAX(Axe!E$6 - $C5/2, 0)*MAX(1 - $D5/200,0)*Axe!$F$6</f>
        <v>206.82000000000005</v>
      </c>
      <c r="AB5" s="3">
        <f>MAX(Axe!E$7 - $C5/2, 0)*MAX(1 - $D5/200,0)*Axe!$F$7</f>
        <v>246.24</v>
      </c>
      <c r="AD5" s="3">
        <f>MAX(Scythe!D$2, 0)*MAX(1 - $D5/100,0)*Scythe!$F$2</f>
        <v>73.600000000000009</v>
      </c>
      <c r="AE5" s="3">
        <f>MAX(Scythe!D$3, 0)*MAX(1 - $D5/100,0)*Scythe!$F$3</f>
        <v>97.600000000000009</v>
      </c>
      <c r="AF5" s="3">
        <f>MAX(Scythe!D$4, 0)*MAX(1 - $D5/100,0)*Scythe!$F$4</f>
        <v>124.80000000000001</v>
      </c>
      <c r="AG5" s="3">
        <f>MAX(Scythe!D$5, 0)*MAX(1 - $D5/100,0)*Scythe!$F$5</f>
        <v>156.80000000000001</v>
      </c>
      <c r="AH5" s="3">
        <f>MAX(Scythe!D$6, 0)*MAX(1 - $D5/100,0)*Scythe!$F$6</f>
        <v>192</v>
      </c>
      <c r="AI5" s="3">
        <f>MAX(Scythe!D$7, 0)*MAX(1 - $D5/100,0)*Scythe!$F$7</f>
        <v>230.4</v>
      </c>
      <c r="AJ5" s="3">
        <f>MAX(Scythe!D$8, 0)*MAX(1 - $D5/100,0)*Scythe!$F$8</f>
        <v>60.800000000000004</v>
      </c>
      <c r="AK5" s="3">
        <f>MAX(Scythe!D$9, 0)*MAX(1 - $D5/100,0)*Scythe!$F$9</f>
        <v>70.400000000000006</v>
      </c>
      <c r="AL5" s="3">
        <f>MAX(Scythe!D$10, 0)*MAX(1 - $D5/100,0)*Scythe!$F$10</f>
        <v>80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77.608246693253051</v>
      </c>
      <c r="AV5" s="3">
        <f>MAX(Bow!E$3 - $C5, 0)*MAX(1 - $D5/100,0)*Bow!$F$3</f>
        <v>105.22804027322725</v>
      </c>
      <c r="AW5" s="3">
        <f>MAX(Bow!E$4 - $C5, 0)*MAX(1 - $D5/100,0)*Bow!$F$4</f>
        <v>129.77896789987099</v>
      </c>
      <c r="AX5" s="3">
        <f>MAX(Bow!E$5 - $C5, 0)*MAX(1 - $D5/100,0)*Bow!$F$5</f>
        <v>163.53649338650609</v>
      </c>
      <c r="AY5" s="3">
        <f>MAX(Bow!E$6 - $C5, 0)*MAX(1 - $D5/100,0)*Bow!$F$6</f>
        <v>197.29401887314123</v>
      </c>
      <c r="AZ5" s="3">
        <f>MAX(Bow!E$7 - $C5, 0)*MAX(1 - $D5/100,0)*Bow!$F$7</f>
        <v>237.1892762664373</v>
      </c>
      <c r="BB5" s="3">
        <f>MAX(Crossbow!E$2 - $C5/2, 0)*MAX(1 - $D5/200,0)*Crossbow!$F$2</f>
        <v>89.504999999999995</v>
      </c>
      <c r="BC5" s="3">
        <f>MAX(Crossbow!E$3 - $C5/2, 0)*MAX(1 - $D5/200,0)*Crossbow!$F$3</f>
        <v>116.28</v>
      </c>
      <c r="BD5" s="3">
        <f>MAX(Crossbow!E$4 - $C5/2, 0)*MAX(1 - $D5/200,0)*Crossbow!$F$4</f>
        <v>147.03299999999999</v>
      </c>
      <c r="BE5" s="3">
        <f>MAX(Crossbow!E$5 - $C5/2, 0)*MAX(1 - $D5/200,0)*Crossbow!$F$5</f>
        <v>181.30499999999998</v>
      </c>
      <c r="BF5" s="3">
        <f>MAX(Crossbow!E$6 - $C5/2, 0)*MAX(1 - $D5/200,0)*Crossbow!$F$6</f>
        <v>220.02930000000001</v>
      </c>
      <c r="BG5" s="3">
        <f>MAX(Crossbow!E$7 - $C5/2, 0)*MAX(1 - $D5/200,0)*Crossbow!$F$7</f>
        <v>261.60858000000002</v>
      </c>
      <c r="BJ5">
        <f>MAX(doge!E$3 - $C5, 0)</f>
        <v>14</v>
      </c>
      <c r="BK5">
        <f>MAX(doge!$E$4 - $C5, 0)</f>
        <v>19</v>
      </c>
      <c r="BL5">
        <f>MAX(doge!$E$5 - $C5, 0)</f>
        <v>24</v>
      </c>
      <c r="BM5">
        <f>MAX(doge!$E$6 - $C5, 0)</f>
        <v>29</v>
      </c>
      <c r="BN5">
        <f>MAX(doge!$E$7 - $C5, 0)</f>
        <v>34</v>
      </c>
      <c r="BP5" s="3">
        <f>MAX(hors!$E$3 - $C5/2, 0)*MAX(1 - $D5/200,0)</f>
        <v>60.300000000000004</v>
      </c>
      <c r="BQ5" s="3">
        <f>MAX(hors!$E$4 - $C5/2, 0)*MAX(1 - $D5/200,0)</f>
        <v>73.8</v>
      </c>
      <c r="BR5" s="3">
        <f>MAX(hors!$E$5 - $C5/2, 0)*MAX(1 - $D5/200,0)</f>
        <v>96.3</v>
      </c>
      <c r="BS5" s="3">
        <f>MAX(hors!$E$6 - $C5/2, 0)*MAX(1 - $D5/200,0)</f>
        <v>118.8</v>
      </c>
      <c r="BU5" s="3">
        <f>MAX(irgl!$E$3 - $C5, 0)*MAX(1 - $D5/100,0)</f>
        <v>147.20000000000002</v>
      </c>
      <c r="BV5" s="3">
        <f>MAX(irgl!$E$4 - $C5, 0)*MAX(1 - $D5/100,0)</f>
        <v>167.20000000000002</v>
      </c>
      <c r="BW5" s="3">
        <f>MAX(irgl!$E$5 - $C5, 0)*MAX(1 - $D5/100,0)</f>
        <v>195.20000000000002</v>
      </c>
      <c r="BX5" s="3">
        <f>MAX(irgl!$E$6 - $C5, 0)*MAX(1 - $D5/100,0)</f>
        <v>227.20000000000002</v>
      </c>
      <c r="BZ5" s="3">
        <f>MAX(sngl!$E$3, 0)*MAX(1 - $D5/100,0)</f>
        <v>96</v>
      </c>
      <c r="CA5" s="3">
        <f>MAX(sngl!$E$4, 0)*MAX(1 - $D5/100,0)</f>
        <v>112</v>
      </c>
      <c r="CB5" s="3">
        <f>MAX(sngl!$E$5, 0)*MAX(1 - $D5/100,0)</f>
        <v>136</v>
      </c>
      <c r="CC5" s="3">
        <f>MAX(sngl!$E$6, 0)*MAX(1 - $D5/100,0)</f>
        <v>160</v>
      </c>
    </row>
    <row r="6" spans="1:81" x14ac:dyDescent="0.3">
      <c r="A6" s="1">
        <v>4</v>
      </c>
      <c r="B6">
        <v>975</v>
      </c>
      <c r="C6">
        <v>18</v>
      </c>
      <c r="D6">
        <v>20</v>
      </c>
      <c r="E6">
        <v>330</v>
      </c>
      <c r="F6" s="3">
        <f>($B6 + 3 * $C6) / 10 / (1 - $D6 * 0.006) *POWER($E6, 0.75) * $C$12 / 13</f>
        <v>696.42572537951833</v>
      </c>
      <c r="G6" s="3">
        <v>14</v>
      </c>
      <c r="H6" s="10">
        <f t="shared" si="0"/>
        <v>34</v>
      </c>
      <c r="I6" s="10">
        <f t="shared" si="1"/>
        <v>31</v>
      </c>
      <c r="J6" s="10">
        <f t="shared" si="2"/>
        <v>29</v>
      </c>
      <c r="K6" s="10">
        <f t="shared" si="3"/>
        <v>25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83.52000000000001</v>
      </c>
      <c r="X6" s="3">
        <f>MAX(Axe!E$3 - $C6/2, 0)*MAX(1 - $D6/200,0)*Axe!$F$3</f>
        <v>108.72000000000001</v>
      </c>
      <c r="Y6" s="3">
        <f>MAX(Axe!E$4 - $C6/2, 0)*MAX(1 - $D6/200,0)*Axe!$F$4</f>
        <v>137.34</v>
      </c>
      <c r="Z6" s="3">
        <f>MAX(Axe!E$5 - $C6/2, 0)*MAX(1 - $D6/200,0)*Axe!$F$5</f>
        <v>170.46000000000004</v>
      </c>
      <c r="AA6" s="3">
        <f>MAX(Axe!E$6 - $C6/2, 0)*MAX(1 - $D6/200,0)*Axe!$F$6</f>
        <v>206.10000000000002</v>
      </c>
      <c r="AB6" s="3">
        <f>MAX(Axe!E$7 - $C6/2, 0)*MAX(1 - $D6/200,0)*Axe!$F$7</f>
        <v>245.52000000000004</v>
      </c>
      <c r="AD6" s="3">
        <f>MAX(Scythe!D$2, 0)*MAX(1 - $D6/100,0)*Scythe!$F$2</f>
        <v>73.600000000000009</v>
      </c>
      <c r="AE6" s="3">
        <f>MAX(Scythe!D$3, 0)*MAX(1 - $D6/100,0)*Scythe!$F$3</f>
        <v>97.600000000000009</v>
      </c>
      <c r="AF6" s="3">
        <f>MAX(Scythe!D$4, 0)*MAX(1 - $D6/100,0)*Scythe!$F$4</f>
        <v>124.80000000000001</v>
      </c>
      <c r="AG6" s="3">
        <f>MAX(Scythe!D$5, 0)*MAX(1 - $D6/100,0)*Scythe!$F$5</f>
        <v>156.80000000000001</v>
      </c>
      <c r="AH6" s="3">
        <f>MAX(Scythe!D$6, 0)*MAX(1 - $D6/100,0)*Scythe!$F$6</f>
        <v>192</v>
      </c>
      <c r="AI6" s="3">
        <f>MAX(Scythe!D$7, 0)*MAX(1 - $D6/100,0)*Scythe!$F$7</f>
        <v>230.4</v>
      </c>
      <c r="AJ6" s="3">
        <f>MAX(Scythe!D$8, 0)*MAX(1 - $D6/100,0)*Scythe!$F$8</f>
        <v>60.800000000000004</v>
      </c>
      <c r="AK6" s="3">
        <f>MAX(Scythe!D$9, 0)*MAX(1 - $D6/100,0)*Scythe!$F$9</f>
        <v>70.400000000000006</v>
      </c>
      <c r="AL6" s="3">
        <f>MAX(Scythe!D$10, 0)*MAX(1 - $D6/100,0)*Scythe!$F$10</f>
        <v>80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76.568246693253045</v>
      </c>
      <c r="AV6" s="3">
        <f>MAX(Bow!E$3 - $C6, 0)*MAX(1 - $D6/100,0)*Bow!$F$3</f>
        <v>104.18804027322724</v>
      </c>
      <c r="AW6" s="3">
        <f>MAX(Bow!E$4 - $C6, 0)*MAX(1 - $D6/100,0)*Bow!$F$4</f>
        <v>128.738967899871</v>
      </c>
      <c r="AX6" s="3">
        <f>MAX(Bow!E$5 - $C6, 0)*MAX(1 - $D6/100,0)*Bow!$F$5</f>
        <v>162.4964933865061</v>
      </c>
      <c r="AY6" s="3">
        <f>MAX(Bow!E$6 - $C6, 0)*MAX(1 - $D6/100,0)*Bow!$F$6</f>
        <v>196.25401887314121</v>
      </c>
      <c r="AZ6" s="3">
        <f>MAX(Bow!E$7 - $C6, 0)*MAX(1 - $D6/100,0)*Bow!$F$7</f>
        <v>236.14927626643728</v>
      </c>
      <c r="BB6" s="3">
        <f>MAX(Crossbow!E$2 - $C6/2, 0)*MAX(1 - $D6/200,0)*Crossbow!$F$2</f>
        <v>88.740000000000009</v>
      </c>
      <c r="BC6" s="3">
        <f>MAX(Crossbow!E$3 - $C6/2, 0)*MAX(1 - $D6/200,0)*Crossbow!$F$3</f>
        <v>115.515</v>
      </c>
      <c r="BD6" s="3">
        <f>MAX(Crossbow!E$4 - $C6/2, 0)*MAX(1 - $D6/200,0)*Crossbow!$F$4</f>
        <v>146.26799999999997</v>
      </c>
      <c r="BE6" s="3">
        <f>MAX(Crossbow!E$5 - $C6/2, 0)*MAX(1 - $D6/200,0)*Crossbow!$F$5</f>
        <v>180.53999999999996</v>
      </c>
      <c r="BF6" s="3">
        <f>MAX(Crossbow!E$6 - $C6/2, 0)*MAX(1 - $D6/200,0)*Crossbow!$F$6</f>
        <v>219.26430000000002</v>
      </c>
      <c r="BG6" s="3">
        <f>MAX(Crossbow!E$7 - $C6/2, 0)*MAX(1 - $D6/200,0)*Crossbow!$F$7</f>
        <v>260.84358000000003</v>
      </c>
      <c r="BJ6">
        <f>MAX(doge!E$3 - $C6, 0)</f>
        <v>12</v>
      </c>
      <c r="BK6">
        <f>MAX(doge!$E$4 - $C6, 0)</f>
        <v>17</v>
      </c>
      <c r="BL6">
        <f>MAX(doge!$E$5 - $C6, 0)</f>
        <v>22</v>
      </c>
      <c r="BM6">
        <f>MAX(doge!$E$6 - $C6, 0)</f>
        <v>27</v>
      </c>
      <c r="BN6">
        <f>MAX(doge!$E$7 - $C6, 0)</f>
        <v>32</v>
      </c>
      <c r="BP6" s="3">
        <f>MAX(hors!$E$3 - $C6/2, 0)*MAX(1 - $D6/200,0)</f>
        <v>59.4</v>
      </c>
      <c r="BQ6" s="3">
        <f>MAX(hors!$E$4 - $C6/2, 0)*MAX(1 - $D6/200,0)</f>
        <v>72.900000000000006</v>
      </c>
      <c r="BR6" s="3">
        <f>MAX(hors!$E$5 - $C6/2, 0)*MAX(1 - $D6/200,0)</f>
        <v>95.4</v>
      </c>
      <c r="BS6" s="3">
        <f>MAX(hors!$E$6 - $C6/2, 0)*MAX(1 - $D6/200,0)</f>
        <v>117.9</v>
      </c>
      <c r="BU6" s="3">
        <f>MAX(irgl!$E$3 - $C6, 0)*MAX(1 - $D6/100,0)</f>
        <v>145.6</v>
      </c>
      <c r="BV6" s="3">
        <f>MAX(irgl!$E$4 - $C6, 0)*MAX(1 - $D6/100,0)</f>
        <v>165.60000000000002</v>
      </c>
      <c r="BW6" s="3">
        <f>MAX(irgl!$E$5 - $C6, 0)*MAX(1 - $D6/100,0)</f>
        <v>193.60000000000002</v>
      </c>
      <c r="BX6" s="3">
        <f>MAX(irgl!$E$6 - $C6, 0)*MAX(1 - $D6/100,0)</f>
        <v>225.60000000000002</v>
      </c>
      <c r="BZ6" s="3">
        <f>MAX(sngl!$E$3, 0)*MAX(1 - $D6/100,0)</f>
        <v>96</v>
      </c>
      <c r="CA6" s="3">
        <f>MAX(sngl!$E$4, 0)*MAX(1 - $D6/100,0)</f>
        <v>112</v>
      </c>
      <c r="CB6" s="3">
        <f>MAX(sngl!$E$5, 0)*MAX(1 - $D6/100,0)</f>
        <v>136</v>
      </c>
      <c r="CC6" s="3">
        <f>MAX(sngl!$E$6, 0)*MAX(1 - $D6/100,0)</f>
        <v>160</v>
      </c>
    </row>
    <row r="7" spans="1:81" x14ac:dyDescent="0.3">
      <c r="A7" s="1">
        <v>5</v>
      </c>
      <c r="B7">
        <v>1150</v>
      </c>
      <c r="C7">
        <v>18</v>
      </c>
      <c r="D7">
        <v>22</v>
      </c>
      <c r="E7">
        <v>375</v>
      </c>
      <c r="F7" s="3">
        <f>($B7 + 3 * $C7) / 10 / (1 - $D7 * 0.006) *POWER($E7, 0.75) * $C$12 / 13</f>
        <v>909.25743346344575</v>
      </c>
      <c r="G7" s="3">
        <v>16.5</v>
      </c>
      <c r="H7" s="10">
        <f t="shared" si="0"/>
        <v>37</v>
      </c>
      <c r="I7" s="10">
        <f t="shared" si="1"/>
        <v>35</v>
      </c>
      <c r="J7" s="10">
        <f t="shared" si="2"/>
        <v>32</v>
      </c>
      <c r="K7" s="10">
        <f t="shared" si="3"/>
        <v>28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82.591999999999999</v>
      </c>
      <c r="X7" s="3">
        <f>MAX(Axe!E$3 - $C7/2, 0)*MAX(1 - $D7/200,0)*Axe!$F$3</f>
        <v>107.51200000000001</v>
      </c>
      <c r="Y7" s="3">
        <f>MAX(Axe!E$4 - $C7/2, 0)*MAX(1 - $D7/200,0)*Axe!$F$4</f>
        <v>135.81400000000002</v>
      </c>
      <c r="Z7" s="3">
        <f>MAX(Axe!E$5 - $C7/2, 0)*MAX(1 - $D7/200,0)*Axe!$F$5</f>
        <v>168.56600000000003</v>
      </c>
      <c r="AA7" s="3">
        <f>MAX(Axe!E$6 - $C7/2, 0)*MAX(1 - $D7/200,0)*Axe!$F$6</f>
        <v>203.81000000000003</v>
      </c>
      <c r="AB7" s="3">
        <f>MAX(Axe!E$7 - $C7/2, 0)*MAX(1 - $D7/200,0)*Axe!$F$7</f>
        <v>242.79200000000003</v>
      </c>
      <c r="AD7" s="3">
        <f>MAX(Scythe!D$2, 0)*MAX(1 - $D7/100,0)*Scythe!$F$2</f>
        <v>71.760000000000005</v>
      </c>
      <c r="AE7" s="3">
        <f>MAX(Scythe!D$3, 0)*MAX(1 - $D7/100,0)*Scythe!$F$3</f>
        <v>95.16</v>
      </c>
      <c r="AF7" s="3">
        <f>MAX(Scythe!D$4, 0)*MAX(1 - $D7/100,0)*Scythe!$F$4</f>
        <v>121.68</v>
      </c>
      <c r="AG7" s="3">
        <f>MAX(Scythe!D$5, 0)*MAX(1 - $D7/100,0)*Scythe!$F$5</f>
        <v>152.88</v>
      </c>
      <c r="AH7" s="3">
        <f>MAX(Scythe!D$6, 0)*MAX(1 - $D7/100,0)*Scythe!$F$6</f>
        <v>187.20000000000002</v>
      </c>
      <c r="AI7" s="3">
        <f>MAX(Scythe!D$7, 0)*MAX(1 - $D7/100,0)*Scythe!$F$7</f>
        <v>224.64000000000001</v>
      </c>
      <c r="AJ7" s="3">
        <f>MAX(Scythe!D$8, 0)*MAX(1 - $D7/100,0)*Scythe!$F$8</f>
        <v>59.28</v>
      </c>
      <c r="AK7" s="3">
        <f>MAX(Scythe!D$9, 0)*MAX(1 - $D7/100,0)*Scythe!$F$9</f>
        <v>68.64</v>
      </c>
      <c r="AL7" s="3">
        <f>MAX(Scythe!D$10, 0)*MAX(1 - $D7/100,0)*Scythe!$F$10</f>
        <v>78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74.654040525921729</v>
      </c>
      <c r="AV7" s="3">
        <f>MAX(Bow!E$3 - $C7, 0)*MAX(1 - $D7/100,0)*Bow!$F$3</f>
        <v>101.58333926639656</v>
      </c>
      <c r="AW7" s="3">
        <f>MAX(Bow!E$4 - $C7, 0)*MAX(1 - $D7/100,0)*Bow!$F$4</f>
        <v>125.52049370237421</v>
      </c>
      <c r="AX7" s="3">
        <f>MAX(Bow!E$5 - $C7, 0)*MAX(1 - $D7/100,0)*Bow!$F$5</f>
        <v>158.43408105184344</v>
      </c>
      <c r="AY7" s="3">
        <f>MAX(Bow!E$6 - $C7, 0)*MAX(1 - $D7/100,0)*Bow!$F$6</f>
        <v>191.34766840131266</v>
      </c>
      <c r="AZ7" s="3">
        <f>MAX(Bow!E$7 - $C7, 0)*MAX(1 - $D7/100,0)*Bow!$F$7</f>
        <v>230.24554435977632</v>
      </c>
      <c r="BB7" s="3">
        <f>MAX(Crossbow!E$2 - $C7/2, 0)*MAX(1 - $D7/200,0)*Crossbow!$F$2</f>
        <v>87.753999999999991</v>
      </c>
      <c r="BC7" s="3">
        <f>MAX(Crossbow!E$3 - $C7/2, 0)*MAX(1 - $D7/200,0)*Crossbow!$F$3</f>
        <v>114.23150000000001</v>
      </c>
      <c r="BD7" s="3">
        <f>MAX(Crossbow!E$4 - $C7/2, 0)*MAX(1 - $D7/200,0)*Crossbow!$F$4</f>
        <v>144.64279999999999</v>
      </c>
      <c r="BE7" s="3">
        <f>MAX(Crossbow!E$5 - $C7/2, 0)*MAX(1 - $D7/200,0)*Crossbow!$F$5</f>
        <v>178.53399999999999</v>
      </c>
      <c r="BF7" s="3">
        <f>MAX(Crossbow!E$6 - $C7/2, 0)*MAX(1 - $D7/200,0)*Crossbow!$F$6</f>
        <v>216.82803000000001</v>
      </c>
      <c r="BG7" s="3">
        <f>MAX(Crossbow!E$7 - $C7/2, 0)*MAX(1 - $D7/200,0)*Crossbow!$F$7</f>
        <v>257.94531800000004</v>
      </c>
      <c r="BJ7">
        <f>MAX(doge!E$3 - $C7, 0)</f>
        <v>12</v>
      </c>
      <c r="BK7">
        <f>MAX(doge!$E$4 - $C7, 0)</f>
        <v>17</v>
      </c>
      <c r="BL7">
        <f>MAX(doge!$E$5 - $C7, 0)</f>
        <v>22</v>
      </c>
      <c r="BM7">
        <f>MAX(doge!$E$6 - $C7, 0)</f>
        <v>27</v>
      </c>
      <c r="BN7">
        <f>MAX(doge!$E$7 - $C7, 0)</f>
        <v>32</v>
      </c>
      <c r="BP7" s="3">
        <f>MAX(hors!$E$3 - $C7/2, 0)*MAX(1 - $D7/200,0)</f>
        <v>58.74</v>
      </c>
      <c r="BQ7" s="3">
        <f>MAX(hors!$E$4 - $C7/2, 0)*MAX(1 - $D7/200,0)</f>
        <v>72.09</v>
      </c>
      <c r="BR7" s="3">
        <f>MAX(hors!$E$5 - $C7/2, 0)*MAX(1 - $D7/200,0)</f>
        <v>94.34</v>
      </c>
      <c r="BS7" s="3">
        <f>MAX(hors!$E$6 - $C7/2, 0)*MAX(1 - $D7/200,0)</f>
        <v>116.59</v>
      </c>
      <c r="BU7" s="3">
        <f>MAX(irgl!$E$3 - $C7, 0)*MAX(1 - $D7/100,0)</f>
        <v>141.96</v>
      </c>
      <c r="BV7" s="3">
        <f>MAX(irgl!$E$4 - $C7, 0)*MAX(1 - $D7/100,0)</f>
        <v>161.46</v>
      </c>
      <c r="BW7" s="3">
        <f>MAX(irgl!$E$5 - $C7, 0)*MAX(1 - $D7/100,0)</f>
        <v>188.76000000000002</v>
      </c>
      <c r="BX7" s="3">
        <f>MAX(irgl!$E$6 - $C7, 0)*MAX(1 - $D7/100,0)</f>
        <v>219.96</v>
      </c>
      <c r="BZ7" s="3">
        <f>MAX(sngl!$E$3, 0)*MAX(1 - $D7/100,0)</f>
        <v>93.600000000000009</v>
      </c>
      <c r="CA7" s="3">
        <f>MAX(sngl!$E$4, 0)*MAX(1 - $D7/100,0)</f>
        <v>109.2</v>
      </c>
      <c r="CB7" s="3">
        <f>MAX(sngl!$E$5, 0)*MAX(1 - $D7/100,0)</f>
        <v>132.6</v>
      </c>
      <c r="CC7" s="3">
        <f>MAX(sngl!$E$6, 0)*MAX(1 - $D7/100,0)</f>
        <v>156</v>
      </c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B10" t="s">
        <v>4</v>
      </c>
      <c r="C10" s="2">
        <v>0.15</v>
      </c>
    </row>
    <row r="11" spans="1:81" x14ac:dyDescent="0.3">
      <c r="B11" t="s">
        <v>5</v>
      </c>
      <c r="C11" s="2">
        <v>0.15</v>
      </c>
    </row>
    <row r="12" spans="1:81" x14ac:dyDescent="0.3">
      <c r="B12" t="s">
        <v>56</v>
      </c>
      <c r="C12">
        <v>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53A8-7F51-43ED-87A6-A2E098A52050}">
  <dimension ref="A1:CC12"/>
  <sheetViews>
    <sheetView zoomScaleNormal="100" workbookViewId="0">
      <pane xSplit="1" topLeftCell="BH1" activePane="topRight" state="frozen"/>
      <selection activeCell="D20" sqref="D20"/>
      <selection pane="topRight" activeCell="BH1" sqref="BH1:CC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550</v>
      </c>
      <c r="C3">
        <v>0</v>
      </c>
      <c r="D3">
        <v>1</v>
      </c>
      <c r="E3">
        <v>125</v>
      </c>
      <c r="F3" s="3">
        <f>($B3 + 3 * $C3) / 10 / (1 - $D3 * 0.006) *POWER($E3, 0.75) * $C$12 / 13</f>
        <v>143.20493087457518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99.5</v>
      </c>
      <c r="X3" s="3">
        <f>MAX(Axe!E$3 - $C3/2, 0)*MAX(1 - $D3/200,0)*Axe!$F$3</f>
        <v>127.36</v>
      </c>
      <c r="Y3" s="3">
        <f>MAX(Axe!E$4 - $C3/2, 0)*MAX(1 - $D3/200,0)*Axe!$F$4</f>
        <v>159.001</v>
      </c>
      <c r="Z3" s="3">
        <f>MAX(Axe!E$5 - $C3/2, 0)*MAX(1 - $D3/200,0)*Axe!$F$5</f>
        <v>195.61700000000002</v>
      </c>
      <c r="AA3" s="3">
        <f>MAX(Axe!E$6 - $C3/2, 0)*MAX(1 - $D3/200,0)*Axe!$F$6</f>
        <v>235.01900000000001</v>
      </c>
      <c r="AB3" s="3">
        <f>MAX(Axe!E$7 - $C3/2, 0)*MAX(1 - $D3/200,0)*Axe!$F$7</f>
        <v>278.60000000000002</v>
      </c>
      <c r="AD3" s="3">
        <f>MAX(Scythe!D$2, 0)*MAX(1 - $D3/100,0)*Scythe!$F$2</f>
        <v>91.08</v>
      </c>
      <c r="AE3" s="3">
        <f>MAX(Scythe!D$3, 0)*MAX(1 - $D3/100,0)*Scythe!$F$3</f>
        <v>120.78</v>
      </c>
      <c r="AF3" s="3">
        <f>MAX(Scythe!D$4, 0)*MAX(1 - $D3/100,0)*Scythe!$F$4</f>
        <v>154.44</v>
      </c>
      <c r="AG3" s="3">
        <f>MAX(Scythe!D$5, 0)*MAX(1 - $D3/100,0)*Scythe!$F$5</f>
        <v>194.04</v>
      </c>
      <c r="AH3" s="3">
        <f>MAX(Scythe!D$6, 0)*MAX(1 - $D3/100,0)*Scythe!$F$6</f>
        <v>237.6</v>
      </c>
      <c r="AI3" s="3">
        <f>MAX(Scythe!D$7, 0)*MAX(1 - $D3/100,0)*Scythe!$F$7</f>
        <v>285.12</v>
      </c>
      <c r="AJ3" s="3">
        <f>MAX(Scythe!D$8, 0)*MAX(1 - $D3/100,0)*Scythe!$F$8</f>
        <v>75.239999999999995</v>
      </c>
      <c r="AK3" s="3">
        <f>MAX(Scythe!D$9, 0)*MAX(1 - $D3/100,0)*Scythe!$F$9</f>
        <v>87.12</v>
      </c>
      <c r="AL3" s="3">
        <f>MAX(Scythe!D$10, 0)*MAX(1 - $D3/100,0)*Scythe!$F$10</f>
        <v>99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106.33620528290065</v>
      </c>
      <c r="AV3" s="3">
        <f>MAX(Bow!E$3 - $C3, 0)*MAX(1 - $D3/100,0)*Bow!$F$3</f>
        <v>140.51569983811871</v>
      </c>
      <c r="AW3" s="3">
        <f>MAX(Bow!E$4 - $C3, 0)*MAX(1 - $D3/100,0)*Bow!$F$4</f>
        <v>170.89747277609035</v>
      </c>
      <c r="AX3" s="3">
        <f>MAX(Bow!E$5 - $C3, 0)*MAX(1 - $D3/100,0)*Bow!$F$5</f>
        <v>212.6724105658013</v>
      </c>
      <c r="AY3" s="3">
        <f>MAX(Bow!E$6 - $C3, 0)*MAX(1 - $D3/100,0)*Bow!$F$6</f>
        <v>254.44734835551222</v>
      </c>
      <c r="AZ3" s="3">
        <f>MAX(Bow!E$7 - $C3, 0)*MAX(1 - $D3/100,0)*Bow!$F$7</f>
        <v>303.81772937971613</v>
      </c>
      <c r="BB3" s="3">
        <f>MAX(Crossbow!E$2 - $C3/2, 0)*MAX(1 - $D3/200,0)*Crossbow!$F$2</f>
        <v>105.71875</v>
      </c>
      <c r="BC3" s="3">
        <f>MAX(Crossbow!E$3 - $C3/2, 0)*MAX(1 - $D3/200,0)*Crossbow!$F$3</f>
        <v>135.32</v>
      </c>
      <c r="BD3" s="3">
        <f>MAX(Crossbow!E$4 - $C3/2, 0)*MAX(1 - $D3/200,0)*Crossbow!$F$4</f>
        <v>169.31914999999998</v>
      </c>
      <c r="BE3" s="3">
        <f>MAX(Crossbow!E$5 - $C3/2, 0)*MAX(1 - $D3/200,0)*Crossbow!$F$5</f>
        <v>207.20874999999998</v>
      </c>
      <c r="BF3" s="3">
        <f>MAX(Crossbow!E$6 - $C3/2, 0)*MAX(1 - $D3/200,0)*Crossbow!$F$6</f>
        <v>250.02061500000002</v>
      </c>
      <c r="BG3" s="3">
        <f>MAX(Crossbow!E$7 - $C3/2, 0)*MAX(1 - $D3/200,0)*Crossbow!$F$7</f>
        <v>295.98881900000003</v>
      </c>
      <c r="BJ3">
        <f>MAX(doge!E$3 - $C3, 0)</f>
        <v>30</v>
      </c>
      <c r="BK3">
        <f>MAX(doge!$E$4 - $C3, 0)</f>
        <v>35</v>
      </c>
      <c r="BL3">
        <f>MAX(doge!$E$5 - $C3, 0)</f>
        <v>40</v>
      </c>
      <c r="BM3">
        <f>MAX(doge!$E$6 - $C3, 0)</f>
        <v>45</v>
      </c>
      <c r="BN3">
        <f>MAX(doge!$E$7 - $C3, 0)</f>
        <v>50</v>
      </c>
      <c r="BP3" s="3">
        <f>MAX(hors!$E$3 - $C3/2, 0)*MAX(1 - $D3/200,0)</f>
        <v>74.625</v>
      </c>
      <c r="BQ3" s="3">
        <f>MAX(hors!$E$4 - $C3/2, 0)*MAX(1 - $D3/200,0)</f>
        <v>89.55</v>
      </c>
      <c r="BR3" s="3">
        <f>MAX(hors!$E$5 - $C3/2, 0)*MAX(1 - $D3/200,0)</f>
        <v>114.425</v>
      </c>
      <c r="BS3" s="3">
        <f>MAX(hors!$E$6 - $C3/2, 0)*MAX(1 - $D3/200,0)</f>
        <v>139.30000000000001</v>
      </c>
      <c r="BU3" s="3">
        <f>MAX(irgl!$E$3 - $C3, 0)*MAX(1 - $D3/100,0)</f>
        <v>198</v>
      </c>
      <c r="BV3" s="3">
        <f>MAX(irgl!$E$4 - $C3, 0)*MAX(1 - $D3/100,0)</f>
        <v>222.75</v>
      </c>
      <c r="BW3" s="3">
        <f>MAX(irgl!$E$5 - $C3, 0)*MAX(1 - $D3/100,0)</f>
        <v>257.39999999999998</v>
      </c>
      <c r="BX3" s="3">
        <f>MAX(irgl!$E$6 - $C3, 0)*MAX(1 - $D3/100,0)</f>
        <v>297</v>
      </c>
      <c r="BZ3" s="3">
        <f>MAX(sngl!$E$3, 0)*MAX(1 - $D3/100,0)</f>
        <v>118.8</v>
      </c>
      <c r="CA3" s="3">
        <f>MAX(sngl!$E$4, 0)*MAX(1 - $D3/100,0)</f>
        <v>138.6</v>
      </c>
      <c r="CB3" s="3">
        <f>MAX(sngl!$E$5, 0)*MAX(1 - $D3/100,0)</f>
        <v>168.3</v>
      </c>
      <c r="CC3" s="3">
        <f>MAX(sngl!$E$6, 0)*MAX(1 - $D3/100,0)</f>
        <v>198</v>
      </c>
    </row>
    <row r="4" spans="1:81" x14ac:dyDescent="0.3">
      <c r="A4" s="1">
        <v>2</v>
      </c>
      <c r="B4">
        <v>650</v>
      </c>
      <c r="C4">
        <v>2</v>
      </c>
      <c r="D4">
        <v>1</v>
      </c>
      <c r="E4">
        <v>165</v>
      </c>
      <c r="F4" s="3">
        <f>($B4 + 3 * $C4) / 10 / (1 - $D4 * 0.006) *POWER($E4, 0.75) * $C$12 / 13</f>
        <v>210.34372967463003</v>
      </c>
      <c r="G4" s="3">
        <v>10.5</v>
      </c>
      <c r="H4" s="10">
        <f t="shared" ref="H4:H7" si="0">_xlfn.CEILING.MATH(LN(MAX($G4*4,1))^2.5+1)</f>
        <v>29</v>
      </c>
      <c r="I4" s="10">
        <f t="shared" ref="I4:I7" si="1">_xlfn.CEILING.MATH(LN(MAX($G4*3.5,1))^2.5+1)</f>
        <v>26</v>
      </c>
      <c r="J4" s="10">
        <f t="shared" ref="J4:J7" si="2">_xlfn.CEILING.MATH(LN(MAX($G4*3,1))^2.5+1)</f>
        <v>24</v>
      </c>
      <c r="K4" s="10">
        <f t="shared" ref="K4:K7" si="3">_xlfn.CEILING.MATH(LN(MAX($G4*2.5,1))^2.5+1)</f>
        <v>21</v>
      </c>
      <c r="M4" s="3"/>
      <c r="N4" s="3">
        <f>MAX(Sword!E$2 - $C4, 0)*Sword!$F$2</f>
        <v>69</v>
      </c>
      <c r="O4" s="3">
        <f>MAX(Sword!E$3 - $C4, 0)*Sword!$F$3</f>
        <v>91.875</v>
      </c>
      <c r="P4" s="3">
        <f>MAX(Sword!E$4 - $C4, 0)*Sword!$F$4</f>
        <v>117.9375</v>
      </c>
      <c r="Q4" s="3">
        <f>MAX(Sword!E$5 - $C4, 0)*Sword!$F$5</f>
        <v>147.75</v>
      </c>
      <c r="R4" s="3">
        <f>MAX(Sword!E$6 - $C4, 0)*Sword!$F$6</f>
        <v>183</v>
      </c>
      <c r="S4" s="3">
        <f>MAX(Sword!E$7 - $C4, 0)*Sword!$F$7</f>
        <v>220.6875</v>
      </c>
      <c r="T4" s="3">
        <f>MAX(Sword!E$8 - $C4, 0)*Sword!$F$8</f>
        <v>261.375</v>
      </c>
      <c r="U4" s="3">
        <f>MAX(Sword!E$9 - $C4, 0)*Sword!$F$9</f>
        <v>82.5</v>
      </c>
      <c r="W4" s="3">
        <f>MAX(Axe!E$2 - $C4/2, 0)*MAX(1 - $D4/200,0)*Axe!$F$2</f>
        <v>98.704000000000008</v>
      </c>
      <c r="X4" s="3">
        <f>MAX(Axe!E$3 - $C4/2, 0)*MAX(1 - $D4/200,0)*Axe!$F$3</f>
        <v>126.56400000000002</v>
      </c>
      <c r="Y4" s="3">
        <f>MAX(Axe!E$4 - $C4/2, 0)*MAX(1 - $D4/200,0)*Axe!$F$4</f>
        <v>158.20500000000001</v>
      </c>
      <c r="Z4" s="3">
        <f>MAX(Axe!E$5 - $C4/2, 0)*MAX(1 - $D4/200,0)*Axe!$F$5</f>
        <v>194.82100000000003</v>
      </c>
      <c r="AA4" s="3">
        <f>MAX(Axe!E$6 - $C4/2, 0)*MAX(1 - $D4/200,0)*Axe!$F$6</f>
        <v>234.22300000000001</v>
      </c>
      <c r="AB4" s="3">
        <f>MAX(Axe!E$7 - $C4/2, 0)*MAX(1 - $D4/200,0)*Axe!$F$7</f>
        <v>277.80400000000003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105.04920528290066</v>
      </c>
      <c r="AV4" s="3">
        <f>MAX(Bow!E$3 - $C4, 0)*MAX(1 - $D4/100,0)*Bow!$F$3</f>
        <v>139.2286998381187</v>
      </c>
      <c r="AW4" s="3">
        <f>MAX(Bow!E$4 - $C4, 0)*MAX(1 - $D4/100,0)*Bow!$F$4</f>
        <v>169.61047277609035</v>
      </c>
      <c r="AX4" s="3">
        <f>MAX(Bow!E$5 - $C4, 0)*MAX(1 - $D4/100,0)*Bow!$F$5</f>
        <v>211.38541056580129</v>
      </c>
      <c r="AY4" s="3">
        <f>MAX(Bow!E$6 - $C4, 0)*MAX(1 - $D4/100,0)*Bow!$F$6</f>
        <v>253.16034835551224</v>
      </c>
      <c r="AZ4" s="3">
        <f>MAX(Bow!E$7 - $C4, 0)*MAX(1 - $D4/100,0)*Bow!$F$7</f>
        <v>302.53072937971615</v>
      </c>
      <c r="BB4" s="3">
        <f>MAX(Crossbow!E$2 - $C4/2, 0)*MAX(1 - $D4/200,0)*Crossbow!$F$2</f>
        <v>104.87299999999999</v>
      </c>
      <c r="BC4" s="3">
        <f>MAX(Crossbow!E$3 - $C4/2, 0)*MAX(1 - $D4/200,0)*Crossbow!$F$3</f>
        <v>134.47425000000001</v>
      </c>
      <c r="BD4" s="3">
        <f>MAX(Crossbow!E$4 - $C4/2, 0)*MAX(1 - $D4/200,0)*Crossbow!$F$4</f>
        <v>168.47339999999997</v>
      </c>
      <c r="BE4" s="3">
        <f>MAX(Crossbow!E$5 - $C4/2, 0)*MAX(1 - $D4/200,0)*Crossbow!$F$5</f>
        <v>206.36299999999997</v>
      </c>
      <c r="BF4" s="3">
        <f>MAX(Crossbow!E$6 - $C4/2, 0)*MAX(1 - $D4/200,0)*Crossbow!$F$6</f>
        <v>249.17486500000001</v>
      </c>
      <c r="BG4" s="3">
        <f>MAX(Crossbow!E$7 - $C4/2, 0)*MAX(1 - $D4/200,0)*Crossbow!$F$7</f>
        <v>295.14306900000003</v>
      </c>
      <c r="BJ4">
        <f>MAX(doge!E$3 - $C4, 0)</f>
        <v>28</v>
      </c>
      <c r="BK4">
        <f>MAX(doge!$E$4 - $C4, 0)</f>
        <v>33</v>
      </c>
      <c r="BL4">
        <f>MAX(doge!$E$5 - $C4, 0)</f>
        <v>38</v>
      </c>
      <c r="BM4">
        <f>MAX(doge!$E$6 - $C4, 0)</f>
        <v>43</v>
      </c>
      <c r="BN4">
        <f>MAX(doge!$E$7 - $C4, 0)</f>
        <v>48</v>
      </c>
      <c r="BP4" s="3">
        <f>MAX(hors!$E$3 - $C4/2, 0)*MAX(1 - $D4/200,0)</f>
        <v>73.63</v>
      </c>
      <c r="BQ4" s="3">
        <f>MAX(hors!$E$4 - $C4/2, 0)*MAX(1 - $D4/200,0)</f>
        <v>88.554999999999993</v>
      </c>
      <c r="BR4" s="3">
        <f>MAX(hors!$E$5 - $C4/2, 0)*MAX(1 - $D4/200,0)</f>
        <v>113.42999999999999</v>
      </c>
      <c r="BS4" s="3">
        <f>MAX(hors!$E$6 - $C4/2, 0)*MAX(1 - $D4/200,0)</f>
        <v>138.30500000000001</v>
      </c>
      <c r="BU4" s="3">
        <f>MAX(irgl!$E$3 - $C4, 0)*MAX(1 - $D4/100,0)</f>
        <v>196.02</v>
      </c>
      <c r="BV4" s="3">
        <f>MAX(irgl!$E$4 - $C4, 0)*MAX(1 - $D4/100,0)</f>
        <v>220.77</v>
      </c>
      <c r="BW4" s="3">
        <f>MAX(irgl!$E$5 - $C4, 0)*MAX(1 - $D4/100,0)</f>
        <v>255.42</v>
      </c>
      <c r="BX4" s="3">
        <f>MAX(irgl!$E$6 - $C4, 0)*MAX(1 - $D4/100,0)</f>
        <v>295.02</v>
      </c>
      <c r="BZ4" s="3">
        <f>MAX(sngl!$E$3, 0)*MAX(1 - $D4/100,0)</f>
        <v>118.8</v>
      </c>
      <c r="CA4" s="3">
        <f>MAX(sngl!$E$4, 0)*MAX(1 - $D4/100,0)</f>
        <v>138.6</v>
      </c>
      <c r="CB4" s="3">
        <f>MAX(sngl!$E$5, 0)*MAX(1 - $D4/100,0)</f>
        <v>168.3</v>
      </c>
      <c r="CC4" s="3">
        <f>MAX(sngl!$E$6, 0)*MAX(1 - $D4/100,0)</f>
        <v>198</v>
      </c>
    </row>
    <row r="5" spans="1:81" x14ac:dyDescent="0.3">
      <c r="A5" s="1">
        <v>3</v>
      </c>
      <c r="B5">
        <v>750</v>
      </c>
      <c r="C5">
        <v>2</v>
      </c>
      <c r="D5">
        <v>3</v>
      </c>
      <c r="E5">
        <v>210</v>
      </c>
      <c r="F5" s="3">
        <f>($B5 + 3 * $C5) / 10 / (1 - $D5 * 0.006) *POWER($E5, 0.75) * $C$12 / 13</f>
        <v>294.01801140130129</v>
      </c>
      <c r="G5" s="3">
        <v>12</v>
      </c>
      <c r="H5" s="10">
        <f t="shared" si="0"/>
        <v>31</v>
      </c>
      <c r="I5" s="10">
        <f t="shared" si="1"/>
        <v>29</v>
      </c>
      <c r="J5" s="10">
        <f t="shared" si="2"/>
        <v>26</v>
      </c>
      <c r="K5" s="10">
        <f t="shared" si="3"/>
        <v>23</v>
      </c>
      <c r="M5" s="3"/>
      <c r="N5" s="3">
        <f>MAX(Sword!E$2 - $C5, 0)*Sword!$F$2</f>
        <v>69</v>
      </c>
      <c r="O5" s="3">
        <f>MAX(Sword!E$3 - $C5, 0)*Sword!$F$3</f>
        <v>91.875</v>
      </c>
      <c r="P5" s="3">
        <f>MAX(Sword!E$4 - $C5, 0)*Sword!$F$4</f>
        <v>117.9375</v>
      </c>
      <c r="Q5" s="3">
        <f>MAX(Sword!E$5 - $C5, 0)*Sword!$F$5</f>
        <v>147.75</v>
      </c>
      <c r="R5" s="3">
        <f>MAX(Sword!E$6 - $C5, 0)*Sword!$F$6</f>
        <v>183</v>
      </c>
      <c r="S5" s="3">
        <f>MAX(Sword!E$7 - $C5, 0)*Sword!$F$7</f>
        <v>220.6875</v>
      </c>
      <c r="T5" s="3">
        <f>MAX(Sword!E$8 - $C5, 0)*Sword!$F$8</f>
        <v>261.375</v>
      </c>
      <c r="U5" s="3">
        <f>MAX(Sword!E$9 - $C5, 0)*Sword!$F$9</f>
        <v>82.5</v>
      </c>
      <c r="W5" s="3">
        <f>MAX(Axe!E$2 - $C5/2, 0)*MAX(1 - $D5/200,0)*Axe!$F$2</f>
        <v>97.712000000000003</v>
      </c>
      <c r="X5" s="3">
        <f>MAX(Axe!E$3 - $C5/2, 0)*MAX(1 - $D5/200,0)*Axe!$F$3</f>
        <v>125.29200000000002</v>
      </c>
      <c r="Y5" s="3">
        <f>MAX(Axe!E$4 - $C5/2, 0)*MAX(1 - $D5/200,0)*Axe!$F$4</f>
        <v>156.61500000000001</v>
      </c>
      <c r="Z5" s="3">
        <f>MAX(Axe!E$5 - $C5/2, 0)*MAX(1 - $D5/200,0)*Axe!$F$5</f>
        <v>192.863</v>
      </c>
      <c r="AA5" s="3">
        <f>MAX(Axe!E$6 - $C5/2, 0)*MAX(1 - $D5/200,0)*Axe!$F$6</f>
        <v>231.86900000000003</v>
      </c>
      <c r="AB5" s="3">
        <f>MAX(Axe!E$7 - $C5/2, 0)*MAX(1 - $D5/200,0)*Axe!$F$7</f>
        <v>275.012</v>
      </c>
      <c r="AD5" s="3">
        <f>MAX(Scythe!D$2, 0)*MAX(1 - $D5/100,0)*Scythe!$F$2</f>
        <v>89.24</v>
      </c>
      <c r="AE5" s="3">
        <f>MAX(Scythe!D$3, 0)*MAX(1 - $D5/100,0)*Scythe!$F$3</f>
        <v>118.34</v>
      </c>
      <c r="AF5" s="3">
        <f>MAX(Scythe!D$4, 0)*MAX(1 - $D5/100,0)*Scythe!$F$4</f>
        <v>151.32</v>
      </c>
      <c r="AG5" s="3">
        <f>MAX(Scythe!D$5, 0)*MAX(1 - $D5/100,0)*Scythe!$F$5</f>
        <v>190.12</v>
      </c>
      <c r="AH5" s="3">
        <f>MAX(Scythe!D$6, 0)*MAX(1 - $D5/100,0)*Scythe!$F$6</f>
        <v>232.79999999999998</v>
      </c>
      <c r="AI5" s="3">
        <f>MAX(Scythe!D$7, 0)*MAX(1 - $D5/100,0)*Scythe!$F$7</f>
        <v>279.36</v>
      </c>
      <c r="AJ5" s="3">
        <f>MAX(Scythe!D$8, 0)*MAX(1 - $D5/100,0)*Scythe!$F$8</f>
        <v>73.72</v>
      </c>
      <c r="AK5" s="3">
        <f>MAX(Scythe!D$9, 0)*MAX(1 - $D5/100,0)*Scythe!$F$9</f>
        <v>85.36</v>
      </c>
      <c r="AL5" s="3">
        <f>MAX(Scythe!D$10, 0)*MAX(1 - $D5/100,0)*Scythe!$F$10</f>
        <v>97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102.92699911556933</v>
      </c>
      <c r="AV5" s="3">
        <f>MAX(Bow!E$3 - $C5, 0)*MAX(1 - $D5/100,0)*Bow!$F$3</f>
        <v>136.41599883128802</v>
      </c>
      <c r="AW5" s="3">
        <f>MAX(Bow!E$4 - $C5, 0)*MAX(1 - $D5/100,0)*Bow!$F$4</f>
        <v>166.18399857859353</v>
      </c>
      <c r="AX5" s="3">
        <f>MAX(Bow!E$5 - $C5, 0)*MAX(1 - $D5/100,0)*Bow!$F$5</f>
        <v>207.11499823113866</v>
      </c>
      <c r="AY5" s="3">
        <f>MAX(Bow!E$6 - $C5, 0)*MAX(1 - $D5/100,0)*Bow!$F$6</f>
        <v>248.0459978836837</v>
      </c>
      <c r="AZ5" s="3">
        <f>MAX(Bow!E$7 - $C5, 0)*MAX(1 - $D5/100,0)*Bow!$F$7</f>
        <v>296.41899747305519</v>
      </c>
      <c r="BB5" s="3">
        <f>MAX(Crossbow!E$2 - $C5/2, 0)*MAX(1 - $D5/200,0)*Crossbow!$F$2</f>
        <v>103.819</v>
      </c>
      <c r="BC5" s="3">
        <f>MAX(Crossbow!E$3 - $C5/2, 0)*MAX(1 - $D5/200,0)*Crossbow!$F$3</f>
        <v>133.12275</v>
      </c>
      <c r="BD5" s="3">
        <f>MAX(Crossbow!E$4 - $C5/2, 0)*MAX(1 - $D5/200,0)*Crossbow!$F$4</f>
        <v>166.78019999999998</v>
      </c>
      <c r="BE5" s="3">
        <f>MAX(Crossbow!E$5 - $C5/2, 0)*MAX(1 - $D5/200,0)*Crossbow!$F$5</f>
        <v>204.28899999999999</v>
      </c>
      <c r="BF5" s="3">
        <f>MAX(Crossbow!E$6 - $C5/2, 0)*MAX(1 - $D5/200,0)*Crossbow!$F$6</f>
        <v>246.67059499999999</v>
      </c>
      <c r="BG5" s="3">
        <f>MAX(Crossbow!E$7 - $C5/2, 0)*MAX(1 - $D5/200,0)*Crossbow!$F$7</f>
        <v>292.17680700000005</v>
      </c>
      <c r="BJ5">
        <f>MAX(doge!E$3 - $C5, 0)</f>
        <v>28</v>
      </c>
      <c r="BK5">
        <f>MAX(doge!$E$4 - $C5, 0)</f>
        <v>33</v>
      </c>
      <c r="BL5">
        <f>MAX(doge!$E$5 - $C5, 0)</f>
        <v>38</v>
      </c>
      <c r="BM5">
        <f>MAX(doge!$E$6 - $C5, 0)</f>
        <v>43</v>
      </c>
      <c r="BN5">
        <f>MAX(doge!$E$7 - $C5, 0)</f>
        <v>48</v>
      </c>
      <c r="BP5" s="3">
        <f>MAX(hors!$E$3 - $C5/2, 0)*MAX(1 - $D5/200,0)</f>
        <v>72.89</v>
      </c>
      <c r="BQ5" s="3">
        <f>MAX(hors!$E$4 - $C5/2, 0)*MAX(1 - $D5/200,0)</f>
        <v>87.664999999999992</v>
      </c>
      <c r="BR5" s="3">
        <f>MAX(hors!$E$5 - $C5/2, 0)*MAX(1 - $D5/200,0)</f>
        <v>112.28999999999999</v>
      </c>
      <c r="BS5" s="3">
        <f>MAX(hors!$E$6 - $C5/2, 0)*MAX(1 - $D5/200,0)</f>
        <v>136.91499999999999</v>
      </c>
      <c r="BU5" s="3">
        <f>MAX(irgl!$E$3 - $C5, 0)*MAX(1 - $D5/100,0)</f>
        <v>192.06</v>
      </c>
      <c r="BV5" s="3">
        <f>MAX(irgl!$E$4 - $C5, 0)*MAX(1 - $D5/100,0)</f>
        <v>216.31</v>
      </c>
      <c r="BW5" s="3">
        <f>MAX(irgl!$E$5 - $C5, 0)*MAX(1 - $D5/100,0)</f>
        <v>250.26</v>
      </c>
      <c r="BX5" s="3">
        <f>MAX(irgl!$E$6 - $C5, 0)*MAX(1 - $D5/100,0)</f>
        <v>289.06</v>
      </c>
      <c r="BZ5" s="3">
        <f>MAX(sngl!$E$3, 0)*MAX(1 - $D5/100,0)</f>
        <v>116.39999999999999</v>
      </c>
      <c r="CA5" s="3">
        <f>MAX(sngl!$E$4, 0)*MAX(1 - $D5/100,0)</f>
        <v>135.79999999999998</v>
      </c>
      <c r="CB5" s="3">
        <f>MAX(sngl!$E$5, 0)*MAX(1 - $D5/100,0)</f>
        <v>164.9</v>
      </c>
      <c r="CC5" s="3">
        <f>MAX(sngl!$E$6, 0)*MAX(1 - $D5/100,0)</f>
        <v>194</v>
      </c>
    </row>
    <row r="6" spans="1:81" x14ac:dyDescent="0.3">
      <c r="A6" s="1">
        <v>4</v>
      </c>
      <c r="B6">
        <v>850</v>
      </c>
      <c r="C6">
        <v>4</v>
      </c>
      <c r="D6">
        <v>3</v>
      </c>
      <c r="E6">
        <v>250</v>
      </c>
      <c r="F6" s="3">
        <f>($B6 + 3 * $C6) / 10 / (1 - $D6 * 0.006) *POWER($E6, 0.75) * $C$12 / 13</f>
        <v>382.07616118910431</v>
      </c>
      <c r="G6" s="3">
        <v>14</v>
      </c>
      <c r="H6" s="10">
        <f t="shared" si="0"/>
        <v>34</v>
      </c>
      <c r="I6" s="10">
        <f t="shared" si="1"/>
        <v>31</v>
      </c>
      <c r="J6" s="10">
        <f t="shared" si="2"/>
        <v>29</v>
      </c>
      <c r="K6" s="10">
        <f t="shared" si="3"/>
        <v>25</v>
      </c>
      <c r="M6" s="3"/>
      <c r="N6" s="3">
        <f>MAX(Sword!E$2 - $C6, 0)*Sword!$F$2</f>
        <v>66</v>
      </c>
      <c r="O6" s="3">
        <f>MAX(Sword!E$3 - $C6, 0)*Sword!$F$3</f>
        <v>88.875</v>
      </c>
      <c r="P6" s="3">
        <f>MAX(Sword!E$4 - $C6, 0)*Sword!$F$4</f>
        <v>114.9375</v>
      </c>
      <c r="Q6" s="3">
        <f>MAX(Sword!E$5 - $C6, 0)*Sword!$F$5</f>
        <v>144.75</v>
      </c>
      <c r="R6" s="3">
        <f>MAX(Sword!E$6 - $C6, 0)*Sword!$F$6</f>
        <v>180</v>
      </c>
      <c r="S6" s="3">
        <f>MAX(Sword!E$7 - $C6, 0)*Sword!$F$7</f>
        <v>217.6875</v>
      </c>
      <c r="T6" s="3">
        <f>MAX(Sword!E$8 - $C6, 0)*Sword!$F$8</f>
        <v>258.375</v>
      </c>
      <c r="U6" s="3">
        <f>MAX(Sword!E$9 - $C6, 0)*Sword!$F$9</f>
        <v>79.5</v>
      </c>
      <c r="W6" s="3">
        <f>MAX(Axe!E$2 - $C6/2, 0)*MAX(1 - $D6/200,0)*Axe!$F$2</f>
        <v>96.924000000000007</v>
      </c>
      <c r="X6" s="3">
        <f>MAX(Axe!E$3 - $C6/2, 0)*MAX(1 - $D6/200,0)*Axe!$F$3</f>
        <v>124.504</v>
      </c>
      <c r="Y6" s="3">
        <f>MAX(Axe!E$4 - $C6/2, 0)*MAX(1 - $D6/200,0)*Axe!$F$4</f>
        <v>155.827</v>
      </c>
      <c r="Z6" s="3">
        <f>MAX(Axe!E$5 - $C6/2, 0)*MAX(1 - $D6/200,0)*Axe!$F$5</f>
        <v>192.07500000000002</v>
      </c>
      <c r="AA6" s="3">
        <f>MAX(Axe!E$6 - $C6/2, 0)*MAX(1 - $D6/200,0)*Axe!$F$6</f>
        <v>231.08100000000002</v>
      </c>
      <c r="AB6" s="3">
        <f>MAX(Axe!E$7 - $C6/2, 0)*MAX(1 - $D6/200,0)*Axe!$F$7</f>
        <v>274.22399999999999</v>
      </c>
      <c r="AD6" s="3">
        <f>MAX(Scythe!D$2, 0)*MAX(1 - $D6/100,0)*Scythe!$F$2</f>
        <v>89.24</v>
      </c>
      <c r="AE6" s="3">
        <f>MAX(Scythe!D$3, 0)*MAX(1 - $D6/100,0)*Scythe!$F$3</f>
        <v>118.34</v>
      </c>
      <c r="AF6" s="3">
        <f>MAX(Scythe!D$4, 0)*MAX(1 - $D6/100,0)*Scythe!$F$4</f>
        <v>151.32</v>
      </c>
      <c r="AG6" s="3">
        <f>MAX(Scythe!D$5, 0)*MAX(1 - $D6/100,0)*Scythe!$F$5</f>
        <v>190.12</v>
      </c>
      <c r="AH6" s="3">
        <f>MAX(Scythe!D$6, 0)*MAX(1 - $D6/100,0)*Scythe!$F$6</f>
        <v>232.79999999999998</v>
      </c>
      <c r="AI6" s="3">
        <f>MAX(Scythe!D$7, 0)*MAX(1 - $D6/100,0)*Scythe!$F$7</f>
        <v>279.36</v>
      </c>
      <c r="AJ6" s="3">
        <f>MAX(Scythe!D$8, 0)*MAX(1 - $D6/100,0)*Scythe!$F$8</f>
        <v>73.72</v>
      </c>
      <c r="AK6" s="3">
        <f>MAX(Scythe!D$9, 0)*MAX(1 - $D6/100,0)*Scythe!$F$9</f>
        <v>85.36</v>
      </c>
      <c r="AL6" s="3">
        <f>MAX(Scythe!D$10, 0)*MAX(1 - $D6/100,0)*Scythe!$F$10</f>
        <v>97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101.66599911556933</v>
      </c>
      <c r="AV6" s="3">
        <f>MAX(Bow!E$3 - $C6, 0)*MAX(1 - $D6/100,0)*Bow!$F$3</f>
        <v>135.15499883128803</v>
      </c>
      <c r="AW6" s="3">
        <f>MAX(Bow!E$4 - $C6, 0)*MAX(1 - $D6/100,0)*Bow!$F$4</f>
        <v>164.92299857859354</v>
      </c>
      <c r="AX6" s="3">
        <f>MAX(Bow!E$5 - $C6, 0)*MAX(1 - $D6/100,0)*Bow!$F$5</f>
        <v>205.85399823113866</v>
      </c>
      <c r="AY6" s="3">
        <f>MAX(Bow!E$6 - $C6, 0)*MAX(1 - $D6/100,0)*Bow!$F$6</f>
        <v>246.7849978836837</v>
      </c>
      <c r="AZ6" s="3">
        <f>MAX(Bow!E$7 - $C6, 0)*MAX(1 - $D6/100,0)*Bow!$F$7</f>
        <v>295.15799747305516</v>
      </c>
      <c r="BB6" s="3">
        <f>MAX(Crossbow!E$2 - $C6/2, 0)*MAX(1 - $D6/200,0)*Crossbow!$F$2</f>
        <v>102.98175000000001</v>
      </c>
      <c r="BC6" s="3">
        <f>MAX(Crossbow!E$3 - $C6/2, 0)*MAX(1 - $D6/200,0)*Crossbow!$F$3</f>
        <v>132.28549999999998</v>
      </c>
      <c r="BD6" s="3">
        <f>MAX(Crossbow!E$4 - $C6/2, 0)*MAX(1 - $D6/200,0)*Crossbow!$F$4</f>
        <v>165.94294999999997</v>
      </c>
      <c r="BE6" s="3">
        <f>MAX(Crossbow!E$5 - $C6/2, 0)*MAX(1 - $D6/200,0)*Crossbow!$F$5</f>
        <v>203.45174999999998</v>
      </c>
      <c r="BF6" s="3">
        <f>MAX(Crossbow!E$6 - $C6/2, 0)*MAX(1 - $D6/200,0)*Crossbow!$F$6</f>
        <v>245.83334500000001</v>
      </c>
      <c r="BG6" s="3">
        <f>MAX(Crossbow!E$7 - $C6/2, 0)*MAX(1 - $D6/200,0)*Crossbow!$F$7</f>
        <v>291.33955700000001</v>
      </c>
      <c r="BJ6">
        <f>MAX(doge!E$3 - $C6, 0)</f>
        <v>26</v>
      </c>
      <c r="BK6">
        <f>MAX(doge!$E$4 - $C6, 0)</f>
        <v>31</v>
      </c>
      <c r="BL6">
        <f>MAX(doge!$E$5 - $C6, 0)</f>
        <v>36</v>
      </c>
      <c r="BM6">
        <f>MAX(doge!$E$6 - $C6, 0)</f>
        <v>41</v>
      </c>
      <c r="BN6">
        <f>MAX(doge!$E$7 - $C6, 0)</f>
        <v>46</v>
      </c>
      <c r="BP6" s="3">
        <f>MAX(hors!$E$3 - $C6/2, 0)*MAX(1 - $D6/200,0)</f>
        <v>71.905000000000001</v>
      </c>
      <c r="BQ6" s="3">
        <f>MAX(hors!$E$4 - $C6/2, 0)*MAX(1 - $D6/200,0)</f>
        <v>86.679999999999993</v>
      </c>
      <c r="BR6" s="3">
        <f>MAX(hors!$E$5 - $C6/2, 0)*MAX(1 - $D6/200,0)</f>
        <v>111.30499999999999</v>
      </c>
      <c r="BS6" s="3">
        <f>MAX(hors!$E$6 - $C6/2, 0)*MAX(1 - $D6/200,0)</f>
        <v>135.93</v>
      </c>
      <c r="BU6" s="3">
        <f>MAX(irgl!$E$3 - $C6, 0)*MAX(1 - $D6/100,0)</f>
        <v>190.12</v>
      </c>
      <c r="BV6" s="3">
        <f>MAX(irgl!$E$4 - $C6, 0)*MAX(1 - $D6/100,0)</f>
        <v>214.37</v>
      </c>
      <c r="BW6" s="3">
        <f>MAX(irgl!$E$5 - $C6, 0)*MAX(1 - $D6/100,0)</f>
        <v>248.32</v>
      </c>
      <c r="BX6" s="3">
        <f>MAX(irgl!$E$6 - $C6, 0)*MAX(1 - $D6/100,0)</f>
        <v>287.12</v>
      </c>
      <c r="BZ6" s="3">
        <f>MAX(sngl!$E$3, 0)*MAX(1 - $D6/100,0)</f>
        <v>116.39999999999999</v>
      </c>
      <c r="CA6" s="3">
        <f>MAX(sngl!$E$4, 0)*MAX(1 - $D6/100,0)</f>
        <v>135.79999999999998</v>
      </c>
      <c r="CB6" s="3">
        <f>MAX(sngl!$E$5, 0)*MAX(1 - $D6/100,0)</f>
        <v>164.9</v>
      </c>
      <c r="CC6" s="3">
        <f>MAX(sngl!$E$6, 0)*MAX(1 - $D6/100,0)</f>
        <v>194</v>
      </c>
    </row>
    <row r="7" spans="1:81" x14ac:dyDescent="0.3">
      <c r="A7" s="1">
        <v>5</v>
      </c>
      <c r="B7">
        <v>950</v>
      </c>
      <c r="C7">
        <v>4</v>
      </c>
      <c r="D7">
        <v>5</v>
      </c>
      <c r="E7">
        <v>300</v>
      </c>
      <c r="F7" s="3">
        <f>($B7 + 3 * $C7) / 10 / (1 - $D7 * 0.006) *POWER($E7, 0.75) * $C$12 / 13</f>
        <v>494.92960880837506</v>
      </c>
      <c r="G7" s="3">
        <v>16.5</v>
      </c>
      <c r="H7" s="10">
        <f t="shared" si="0"/>
        <v>37</v>
      </c>
      <c r="I7" s="10">
        <f t="shared" si="1"/>
        <v>35</v>
      </c>
      <c r="J7" s="10">
        <f t="shared" si="2"/>
        <v>32</v>
      </c>
      <c r="K7" s="10">
        <f t="shared" si="3"/>
        <v>28</v>
      </c>
      <c r="M7" s="3"/>
      <c r="N7" s="3">
        <f>MAX(Sword!E$2 - $C7, 0)*Sword!$F$2</f>
        <v>66</v>
      </c>
      <c r="O7" s="3">
        <f>MAX(Sword!E$3 - $C7, 0)*Sword!$F$3</f>
        <v>88.875</v>
      </c>
      <c r="P7" s="3">
        <f>MAX(Sword!E$4 - $C7, 0)*Sword!$F$4</f>
        <v>114.9375</v>
      </c>
      <c r="Q7" s="3">
        <f>MAX(Sword!E$5 - $C7, 0)*Sword!$F$5</f>
        <v>144.75</v>
      </c>
      <c r="R7" s="3">
        <f>MAX(Sword!E$6 - $C7, 0)*Sword!$F$6</f>
        <v>180</v>
      </c>
      <c r="S7" s="3">
        <f>MAX(Sword!E$7 - $C7, 0)*Sword!$F$7</f>
        <v>217.6875</v>
      </c>
      <c r="T7" s="3">
        <f>MAX(Sword!E$8 - $C7, 0)*Sword!$F$8</f>
        <v>258.375</v>
      </c>
      <c r="U7" s="3">
        <f>MAX(Sword!E$9 - $C7, 0)*Sword!$F$9</f>
        <v>79.5</v>
      </c>
      <c r="W7" s="3">
        <f>MAX(Axe!E$2 - $C7/2, 0)*MAX(1 - $D7/200,0)*Axe!$F$2</f>
        <v>95.94</v>
      </c>
      <c r="X7" s="3">
        <f>MAX(Axe!E$3 - $C7/2, 0)*MAX(1 - $D7/200,0)*Axe!$F$3</f>
        <v>123.24</v>
      </c>
      <c r="Y7" s="3">
        <f>MAX(Axe!E$4 - $C7/2, 0)*MAX(1 - $D7/200,0)*Axe!$F$4</f>
        <v>154.245</v>
      </c>
      <c r="Z7" s="3">
        <f>MAX(Axe!E$5 - $C7/2, 0)*MAX(1 - $D7/200,0)*Axe!$F$5</f>
        <v>190.125</v>
      </c>
      <c r="AA7" s="3">
        <f>MAX(Axe!E$6 - $C7/2, 0)*MAX(1 - $D7/200,0)*Axe!$F$6</f>
        <v>228.73500000000001</v>
      </c>
      <c r="AB7" s="3">
        <f>MAX(Axe!E$7 - $C7/2, 0)*MAX(1 - $D7/200,0)*Axe!$F$7</f>
        <v>271.44</v>
      </c>
      <c r="AD7" s="3">
        <f>MAX(Scythe!D$2, 0)*MAX(1 - $D7/100,0)*Scythe!$F$2</f>
        <v>87.399999999999991</v>
      </c>
      <c r="AE7" s="3">
        <f>MAX(Scythe!D$3, 0)*MAX(1 - $D7/100,0)*Scythe!$F$3</f>
        <v>115.89999999999999</v>
      </c>
      <c r="AF7" s="3">
        <f>MAX(Scythe!D$4, 0)*MAX(1 - $D7/100,0)*Scythe!$F$4</f>
        <v>148.19999999999999</v>
      </c>
      <c r="AG7" s="3">
        <f>MAX(Scythe!D$5, 0)*MAX(1 - $D7/100,0)*Scythe!$F$5</f>
        <v>186.2</v>
      </c>
      <c r="AH7" s="3">
        <f>MAX(Scythe!D$6, 0)*MAX(1 - $D7/100,0)*Scythe!$F$6</f>
        <v>228</v>
      </c>
      <c r="AI7" s="3">
        <f>MAX(Scythe!D$7, 0)*MAX(1 - $D7/100,0)*Scythe!$F$7</f>
        <v>273.59999999999997</v>
      </c>
      <c r="AJ7" s="3">
        <f>MAX(Scythe!D$8, 0)*MAX(1 - $D7/100,0)*Scythe!$F$8</f>
        <v>72.2</v>
      </c>
      <c r="AK7" s="3">
        <f>MAX(Scythe!D$9, 0)*MAX(1 - $D7/100,0)*Scythe!$F$9</f>
        <v>83.6</v>
      </c>
      <c r="AL7" s="3">
        <f>MAX(Scythe!D$10, 0)*MAX(1 - $D7/100,0)*Scythe!$F$10</f>
        <v>95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99.569792948237989</v>
      </c>
      <c r="AV7" s="3">
        <f>MAX(Bow!E$3 - $C7, 0)*MAX(1 - $D7/100,0)*Bow!$F$3</f>
        <v>132.36829782445733</v>
      </c>
      <c r="AW7" s="3">
        <f>MAX(Bow!E$4 - $C7, 0)*MAX(1 - $D7/100,0)*Bow!$F$4</f>
        <v>161.52252438109676</v>
      </c>
      <c r="AX7" s="3">
        <f>MAX(Bow!E$5 - $C7, 0)*MAX(1 - $D7/100,0)*Bow!$F$5</f>
        <v>201.60958589647601</v>
      </c>
      <c r="AY7" s="3">
        <f>MAX(Bow!E$6 - $C7, 0)*MAX(1 - $D7/100,0)*Bow!$F$6</f>
        <v>241.69664741185514</v>
      </c>
      <c r="AZ7" s="3">
        <f>MAX(Bow!E$7 - $C7, 0)*MAX(1 - $D7/100,0)*Bow!$F$7</f>
        <v>289.07226556639426</v>
      </c>
      <c r="BB7" s="3">
        <f>MAX(Crossbow!E$2 - $C7/2, 0)*MAX(1 - $D7/200,0)*Crossbow!$F$2</f>
        <v>101.93625</v>
      </c>
      <c r="BC7" s="3">
        <f>MAX(Crossbow!E$3 - $C7/2, 0)*MAX(1 - $D7/200,0)*Crossbow!$F$3</f>
        <v>130.9425</v>
      </c>
      <c r="BD7" s="3">
        <f>MAX(Crossbow!E$4 - $C7/2, 0)*MAX(1 - $D7/200,0)*Crossbow!$F$4</f>
        <v>164.25824999999998</v>
      </c>
      <c r="BE7" s="3">
        <f>MAX(Crossbow!E$5 - $C7/2, 0)*MAX(1 - $D7/200,0)*Crossbow!$F$5</f>
        <v>201.38624999999996</v>
      </c>
      <c r="BF7" s="3">
        <f>MAX(Crossbow!E$6 - $C7/2, 0)*MAX(1 - $D7/200,0)*Crossbow!$F$6</f>
        <v>243.33757499999999</v>
      </c>
      <c r="BG7" s="3">
        <f>MAX(Crossbow!E$7 - $C7/2, 0)*MAX(1 - $D7/200,0)*Crossbow!$F$7</f>
        <v>288.38179500000001</v>
      </c>
      <c r="BJ7">
        <f>MAX(doge!E$3 - $C7, 0)</f>
        <v>26</v>
      </c>
      <c r="BK7">
        <f>MAX(doge!$E$4 - $C7, 0)</f>
        <v>31</v>
      </c>
      <c r="BL7">
        <f>MAX(doge!$E$5 - $C7, 0)</f>
        <v>36</v>
      </c>
      <c r="BM7">
        <f>MAX(doge!$E$6 - $C7, 0)</f>
        <v>41</v>
      </c>
      <c r="BN7">
        <f>MAX(doge!$E$7 - $C7, 0)</f>
        <v>46</v>
      </c>
      <c r="BP7" s="3">
        <f>MAX(hors!$E$3 - $C7/2, 0)*MAX(1 - $D7/200,0)</f>
        <v>71.174999999999997</v>
      </c>
      <c r="BQ7" s="3">
        <f>MAX(hors!$E$4 - $C7/2, 0)*MAX(1 - $D7/200,0)</f>
        <v>85.8</v>
      </c>
      <c r="BR7" s="3">
        <f>MAX(hors!$E$5 - $C7/2, 0)*MAX(1 - $D7/200,0)</f>
        <v>110.175</v>
      </c>
      <c r="BS7" s="3">
        <f>MAX(hors!$E$6 - $C7/2, 0)*MAX(1 - $D7/200,0)</f>
        <v>134.54999999999998</v>
      </c>
      <c r="BU7" s="3">
        <f>MAX(irgl!$E$3 - $C7, 0)*MAX(1 - $D7/100,0)</f>
        <v>186.2</v>
      </c>
      <c r="BV7" s="3">
        <f>MAX(irgl!$E$4 - $C7, 0)*MAX(1 - $D7/100,0)</f>
        <v>209.95</v>
      </c>
      <c r="BW7" s="3">
        <f>MAX(irgl!$E$5 - $C7, 0)*MAX(1 - $D7/100,0)</f>
        <v>243.2</v>
      </c>
      <c r="BX7" s="3">
        <f>MAX(irgl!$E$6 - $C7, 0)*MAX(1 - $D7/100,0)</f>
        <v>281.2</v>
      </c>
      <c r="BZ7" s="3">
        <f>MAX(sngl!$E$3, 0)*MAX(1 - $D7/100,0)</f>
        <v>114</v>
      </c>
      <c r="CA7" s="3">
        <f>MAX(sngl!$E$4, 0)*MAX(1 - $D7/100,0)</f>
        <v>133</v>
      </c>
      <c r="CB7" s="3">
        <f>MAX(sngl!$E$5, 0)*MAX(1 - $D7/100,0)</f>
        <v>161.5</v>
      </c>
      <c r="CC7" s="3">
        <f>MAX(sngl!$E$6, 0)*MAX(1 - $D7/100,0)</f>
        <v>190</v>
      </c>
    </row>
    <row r="8" spans="1:81" x14ac:dyDescent="0.3">
      <c r="BP8" s="3"/>
      <c r="BQ8" s="3"/>
      <c r="BR8" s="3"/>
      <c r="BS8" s="3"/>
      <c r="BU8" s="3"/>
      <c r="BV8" s="3"/>
      <c r="BW8" s="3"/>
      <c r="BX8" s="3"/>
      <c r="BZ8" s="3"/>
      <c r="CA8" s="3"/>
      <c r="CB8" s="3"/>
      <c r="CC8" s="3"/>
    </row>
    <row r="9" spans="1:81" x14ac:dyDescent="0.3">
      <c r="BP9" s="3"/>
      <c r="BQ9" s="3"/>
      <c r="BR9" s="3"/>
      <c r="BS9" s="3"/>
      <c r="BU9" s="3"/>
      <c r="BV9" s="3"/>
      <c r="BW9" s="3"/>
      <c r="BX9" s="3"/>
      <c r="BZ9" s="3"/>
      <c r="CA9" s="3"/>
      <c r="CB9" s="3"/>
      <c r="CC9" s="3"/>
    </row>
    <row r="10" spans="1:81" x14ac:dyDescent="0.3">
      <c r="B10" t="s">
        <v>4</v>
      </c>
      <c r="C10" s="2">
        <v>0.1</v>
      </c>
    </row>
    <row r="11" spans="1:81" x14ac:dyDescent="0.3">
      <c r="B11" t="s">
        <v>5</v>
      </c>
      <c r="C11" s="2">
        <v>0.2</v>
      </c>
    </row>
    <row r="12" spans="1:81" x14ac:dyDescent="0.3">
      <c r="B12" t="s">
        <v>56</v>
      </c>
      <c r="C12">
        <v>0.9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2287-845F-49F3-B9E7-3C0F9C74BE24}">
  <dimension ref="A1:CC14"/>
  <sheetViews>
    <sheetView zoomScaleNormal="100" workbookViewId="0">
      <pane xSplit="1" topLeftCell="BH1" activePane="topRight" state="frozen"/>
      <selection activeCell="I10" sqref="I10"/>
      <selection pane="topRight" activeCell="BI7" sqref="BI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  <col min="60" max="60" width="2.77734375" customWidth="1"/>
    <col min="61" max="61" width="15.77734375" bestFit="1" customWidth="1"/>
    <col min="62" max="66" width="9.44140625" bestFit="1" customWidth="1"/>
    <col min="67" max="67" width="2.21875" customWidth="1"/>
    <col min="72" max="72" width="2.21875" customWidth="1"/>
    <col min="73" max="76" width="7.77734375" bestFit="1" customWidth="1"/>
    <col min="77" max="77" width="2.21875" customWidth="1"/>
    <col min="78" max="81" width="8.5546875" bestFit="1" customWidth="1"/>
  </cols>
  <sheetData>
    <row r="1" spans="1:81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2" t="s">
        <v>78</v>
      </c>
      <c r="I1" s="12"/>
      <c r="J1" s="12"/>
      <c r="K1" s="12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I1" s="4" t="s">
        <v>79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U1" s="4" t="s">
        <v>91</v>
      </c>
      <c r="BV1" s="4" t="s">
        <v>92</v>
      </c>
      <c r="BW1" s="4" t="s">
        <v>93</v>
      </c>
      <c r="BX1" s="4" t="s">
        <v>103</v>
      </c>
      <c r="BZ1" s="4" t="s">
        <v>104</v>
      </c>
      <c r="CA1" s="4" t="s">
        <v>105</v>
      </c>
      <c r="CB1" s="4" t="s">
        <v>106</v>
      </c>
      <c r="CC1" s="4" t="s">
        <v>107</v>
      </c>
    </row>
    <row r="2" spans="1:81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3" t="s">
        <v>37</v>
      </c>
      <c r="O2" s="13"/>
      <c r="P2" s="13"/>
      <c r="Q2" s="13"/>
      <c r="R2" s="13"/>
      <c r="S2" s="13"/>
      <c r="T2" s="13"/>
      <c r="U2" s="13"/>
      <c r="W2" s="13" t="s">
        <v>37</v>
      </c>
      <c r="X2" s="13"/>
      <c r="Y2" s="13"/>
      <c r="Z2" s="13"/>
      <c r="AA2" s="13"/>
      <c r="AB2" s="13"/>
      <c r="AD2" s="13" t="s">
        <v>36</v>
      </c>
      <c r="AE2" s="13"/>
      <c r="AF2" s="13"/>
      <c r="AG2" s="13"/>
      <c r="AH2" s="13"/>
      <c r="AI2" s="13"/>
      <c r="AJ2" s="13"/>
      <c r="AK2" s="13"/>
      <c r="AL2" s="13"/>
      <c r="AN2" s="13" t="s">
        <v>70</v>
      </c>
      <c r="AO2" s="13"/>
      <c r="AP2" s="13"/>
      <c r="AQ2" s="13"/>
      <c r="AR2" s="13"/>
      <c r="AS2" s="13"/>
      <c r="AU2" s="13" t="s">
        <v>71</v>
      </c>
      <c r="AV2" s="13"/>
      <c r="AW2" s="13"/>
      <c r="AX2" s="13"/>
      <c r="AY2" s="13"/>
      <c r="AZ2" s="13"/>
      <c r="BB2" s="13" t="s">
        <v>72</v>
      </c>
      <c r="BC2" s="13"/>
      <c r="BD2" s="13"/>
      <c r="BE2" s="13"/>
      <c r="BF2" s="13"/>
      <c r="BG2" s="13"/>
    </row>
    <row r="3" spans="1:81" x14ac:dyDescent="0.3">
      <c r="A3" s="1">
        <v>1</v>
      </c>
      <c r="B3">
        <v>200</v>
      </c>
      <c r="C3">
        <v>32</v>
      </c>
      <c r="D3">
        <v>37</v>
      </c>
      <c r="E3">
        <v>25</v>
      </c>
      <c r="F3" s="3">
        <f t="shared" ref="F3:F9" si="0">($B3 + 3 * $C3) / 10 / (1 - $D3 * 0.006) *POWER($E3, 0.75) * $C$14 / 13</f>
        <v>65.441578143161706</v>
      </c>
      <c r="G3" s="3">
        <v>0</v>
      </c>
      <c r="H3" s="10">
        <f>_xlfn.CEILING.MATH(LN(MAX($G3*4,1))^2.5+1)</f>
        <v>1</v>
      </c>
      <c r="I3" s="10">
        <f>_xlfn.CEILING.MATH(LN(MAX($G3*3.5,1))^2.5+1)</f>
        <v>1</v>
      </c>
      <c r="J3" s="10">
        <f>_xlfn.CEILING.MATH(LN(MAX($G3*3,1))^2.5+1)</f>
        <v>1</v>
      </c>
      <c r="K3" s="10">
        <f>_xlfn.CEILING.MATH(LN(MAX($G3*2.5,1))^2.5+1)</f>
        <v>1</v>
      </c>
      <c r="M3" s="3"/>
      <c r="N3" s="3">
        <f>MAX(Sword!E$2 - $C3, 0)*Sword!$F$2</f>
        <v>24</v>
      </c>
      <c r="O3" s="3">
        <f>MAX(Sword!E$3 - $C3, 0)*Sword!$F$3</f>
        <v>46.875</v>
      </c>
      <c r="P3" s="3">
        <f>MAX(Sword!E$4 - $C3, 0)*Sword!$F$4</f>
        <v>72.9375</v>
      </c>
      <c r="Q3" s="3">
        <f>MAX(Sword!E$5 - $C3, 0)*Sword!$F$5</f>
        <v>102.75</v>
      </c>
      <c r="R3" s="3">
        <f>MAX(Sword!E$6 - $C3, 0)*Sword!$F$6</f>
        <v>138</v>
      </c>
      <c r="S3" s="3">
        <f>MAX(Sword!E$7 - $C3, 0)*Sword!$F$7</f>
        <v>175.6875</v>
      </c>
      <c r="T3" s="3">
        <f>MAX(Sword!E$8 - $C3, 0)*Sword!$F$8</f>
        <v>216.375</v>
      </c>
      <c r="U3" s="3">
        <f>MAX(Sword!E$9 - $C3, 0)*Sword!$F$9</f>
        <v>37.5</v>
      </c>
      <c r="W3" s="3">
        <f>MAX(Axe!E$2 - $C3/2, 0)*MAX(1 - $D3/200,0)*Axe!$F$2</f>
        <v>71.067999999999998</v>
      </c>
      <c r="X3" s="3">
        <f>MAX(Axe!E$3 - $C3/2, 0)*MAX(1 - $D3/200,0)*Axe!$F$3</f>
        <v>93.887999999999991</v>
      </c>
      <c r="Y3" s="3">
        <f>MAX(Axe!E$4 - $C3/2, 0)*MAX(1 - $D3/200,0)*Axe!$F$4</f>
        <v>119.80500000000001</v>
      </c>
      <c r="Z3" s="3">
        <f>MAX(Axe!E$5 - $C3/2, 0)*MAX(1 - $D3/200,0)*Axe!$F$5</f>
        <v>149.797</v>
      </c>
      <c r="AA3" s="3">
        <f>MAX(Axe!E$6 - $C3/2, 0)*MAX(1 - $D3/200,0)*Axe!$F$6</f>
        <v>182.071</v>
      </c>
      <c r="AB3" s="3">
        <f>MAX(Axe!E$7 - $C3/2, 0)*MAX(1 - $D3/200,0)*Axe!$F$7</f>
        <v>217.768</v>
      </c>
      <c r="AD3" s="3">
        <f>MAX(Scythe!D$2, 0)*MAX(1 - $D3/100,0)*Scythe!$F$2</f>
        <v>57.96</v>
      </c>
      <c r="AE3" s="3">
        <f>MAX(Scythe!D$3, 0)*MAX(1 - $D3/100,0)*Scythe!$F$3</f>
        <v>76.86</v>
      </c>
      <c r="AF3" s="3">
        <f>MAX(Scythe!D$4, 0)*MAX(1 - $D3/100,0)*Scythe!$F$4</f>
        <v>98.28</v>
      </c>
      <c r="AG3" s="3">
        <f>MAX(Scythe!D$5, 0)*MAX(1 - $D3/100,0)*Scythe!$F$5</f>
        <v>123.48</v>
      </c>
      <c r="AH3" s="3">
        <f>MAX(Scythe!D$6, 0)*MAX(1 - $D3/100,0)*Scythe!$F$6</f>
        <v>151.19999999999999</v>
      </c>
      <c r="AI3" s="3">
        <f>MAX(Scythe!D$7, 0)*MAX(1 - $D3/100,0)*Scythe!$F$7</f>
        <v>181.44</v>
      </c>
      <c r="AJ3" s="3">
        <f>MAX(Scythe!D$8, 0)*MAX(1 - $D3/100,0)*Scythe!$F$8</f>
        <v>47.88</v>
      </c>
      <c r="AK3" s="3">
        <f>MAX(Scythe!D$9, 0)*MAX(1 - $D3/100,0)*Scythe!$F$9</f>
        <v>55.44</v>
      </c>
      <c r="AL3" s="3">
        <f>MAX(Scythe!D$10, 0)*MAX(1 - $D3/100,0)*Scythe!$F$10</f>
        <v>63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54.564494270936777</v>
      </c>
      <c r="AV3" s="3">
        <f>MAX(Bow!E$3 - $C3, 0)*MAX(1 - $D3/100,0)*Bow!$F$3</f>
        <v>76.315081715166443</v>
      </c>
      <c r="AW3" s="3">
        <f>MAX(Bow!E$4 - $C3, 0)*MAX(1 - $D3/100,0)*Bow!$F$4</f>
        <v>95.648937221148401</v>
      </c>
      <c r="AX3" s="3">
        <f>MAX(Bow!E$5 - $C3, 0)*MAX(1 - $D3/100,0)*Bow!$F$5</f>
        <v>122.23298854187354</v>
      </c>
      <c r="AY3" s="3">
        <f>MAX(Bow!E$6 - $C3, 0)*MAX(1 - $D3/100,0)*Bow!$F$6</f>
        <v>148.81703986259868</v>
      </c>
      <c r="AZ3" s="3">
        <f>MAX(Bow!E$7 - $C3, 0)*MAX(1 - $D3/100,0)*Bow!$F$7</f>
        <v>180.23455505981934</v>
      </c>
      <c r="BB3" s="3">
        <f>MAX(Crossbow!E$2 - $C3/2, 0)*MAX(1 - $D3/200,0)*Crossbow!$F$2</f>
        <v>75.509749999999997</v>
      </c>
      <c r="BC3" s="3">
        <f>MAX(Crossbow!E$3 - $C3/2, 0)*MAX(1 - $D3/200,0)*Crossbow!$F$3</f>
        <v>99.755999999999986</v>
      </c>
      <c r="BD3" s="3">
        <f>MAX(Crossbow!E$4 - $C3/2, 0)*MAX(1 - $D3/200,0)*Crossbow!$F$4</f>
        <v>127.60454999999999</v>
      </c>
      <c r="BE3" s="3">
        <f>MAX(Crossbow!E$5 - $C3/2, 0)*MAX(1 - $D3/200,0)*Crossbow!$F$5</f>
        <v>158.63974999999996</v>
      </c>
      <c r="BF3" s="3">
        <f>MAX(Crossbow!E$6 - $C3/2, 0)*MAX(1 - $D3/200,0)*Crossbow!$F$6</f>
        <v>193.70675499999999</v>
      </c>
      <c r="BG3" s="3">
        <f>MAX(Crossbow!E$7 - $C3/2, 0)*MAX(1 - $D3/200,0)*Crossbow!$F$7</f>
        <v>231.359103</v>
      </c>
      <c r="BJ3">
        <f>MAX(doge!E$3 - $C3, 0)</f>
        <v>0</v>
      </c>
      <c r="BK3">
        <f>MAX(doge!$E$4 - $C3, 0)</f>
        <v>3</v>
      </c>
      <c r="BL3">
        <f>MAX(doge!$E$5 - $C3, 0)</f>
        <v>8</v>
      </c>
      <c r="BM3">
        <f>MAX(doge!$E$6 - $C3, 0)</f>
        <v>13</v>
      </c>
      <c r="BN3">
        <f>MAX(doge!$E$7 - $C3, 0)</f>
        <v>18</v>
      </c>
      <c r="BP3" s="3">
        <f>MAX(hors!$E$3 - $C3/2, 0)*MAX(1 - $D3/200,0)</f>
        <v>48.084999999999994</v>
      </c>
      <c r="BQ3" s="3">
        <f>MAX(hors!$E$4 - $C3/2, 0)*MAX(1 - $D3/200,0)</f>
        <v>60.309999999999995</v>
      </c>
      <c r="BR3" s="3">
        <f>MAX(hors!$E$5 - $C3/2, 0)*MAX(1 - $D3/200,0)</f>
        <v>80.684999999999988</v>
      </c>
      <c r="BS3" s="3">
        <f>MAX(hors!$E$6 - $C3/2, 0)*MAX(1 - $D3/200,0)</f>
        <v>101.05999999999999</v>
      </c>
      <c r="BU3" s="3">
        <f>MAX(irgl!$E$3 - $C3, 0)*MAX(1 - $D3/100,0)</f>
        <v>105.84</v>
      </c>
      <c r="BV3" s="3">
        <f>MAX(irgl!$E$4 - $C3, 0)*MAX(1 - $D3/100,0)</f>
        <v>121.59</v>
      </c>
      <c r="BW3" s="3">
        <f>MAX(irgl!$E$5 - $C3, 0)*MAX(1 - $D3/100,0)</f>
        <v>143.64000000000001</v>
      </c>
      <c r="BX3" s="3">
        <f>MAX(irgl!$E$6 - $C3, 0)*MAX(1 - $D3/100,0)</f>
        <v>168.84</v>
      </c>
      <c r="BZ3" s="3">
        <f>MAX(sngl!$E$3, 0)*MAX(1 - $D3/100,0)</f>
        <v>75.599999999999994</v>
      </c>
      <c r="CA3" s="3">
        <f>MAX(sngl!$E$4, 0)*MAX(1 - $D3/100,0)</f>
        <v>88.2</v>
      </c>
      <c r="CB3" s="3">
        <f>MAX(sngl!$E$5, 0)*MAX(1 - $D3/100,0)</f>
        <v>107.1</v>
      </c>
      <c r="CC3" s="3">
        <f>MAX(sngl!$E$6, 0)*MAX(1 - $D3/100,0)</f>
        <v>126</v>
      </c>
    </row>
    <row r="4" spans="1:81" x14ac:dyDescent="0.3">
      <c r="A4" s="1">
        <v>2</v>
      </c>
      <c r="B4">
        <v>230</v>
      </c>
      <c r="C4">
        <v>34</v>
      </c>
      <c r="D4">
        <v>37</v>
      </c>
      <c r="E4">
        <v>30</v>
      </c>
      <c r="F4" s="3">
        <f t="shared" si="0"/>
        <v>84.156191095639542</v>
      </c>
      <c r="G4" s="3">
        <v>2</v>
      </c>
      <c r="H4" s="10">
        <f t="shared" ref="H4:H9" si="1">_xlfn.CEILING.MATH(LN(MAX($G4*4,1))^2.5+1)</f>
        <v>8</v>
      </c>
      <c r="I4" s="10">
        <f t="shared" ref="I4:I9" si="2">_xlfn.CEILING.MATH(LN(MAX($G4*3.5,1))^2.5+1)</f>
        <v>7</v>
      </c>
      <c r="J4" s="10">
        <f t="shared" ref="J4:J9" si="3">_xlfn.CEILING.MATH(LN(MAX($G4*3,1))^2.5+1)</f>
        <v>6</v>
      </c>
      <c r="K4" s="10">
        <f t="shared" ref="K4:K9" si="4">_xlfn.CEILING.MATH(LN(MAX($G4*2.5,1))^2.5+1)</f>
        <v>5</v>
      </c>
      <c r="M4" s="3"/>
      <c r="N4" s="3">
        <f>MAX(Sword!E$2 - $C4, 0)*Sword!$F$2</f>
        <v>21</v>
      </c>
      <c r="O4" s="3">
        <f>MAX(Sword!E$3 - $C4, 0)*Sword!$F$3</f>
        <v>43.875</v>
      </c>
      <c r="P4" s="3">
        <f>MAX(Sword!E$4 - $C4, 0)*Sword!$F$4</f>
        <v>69.9375</v>
      </c>
      <c r="Q4" s="3">
        <f>MAX(Sword!E$5 - $C4, 0)*Sword!$F$5</f>
        <v>99.75</v>
      </c>
      <c r="R4" s="3">
        <f>MAX(Sword!E$6 - $C4, 0)*Sword!$F$6</f>
        <v>135</v>
      </c>
      <c r="S4" s="3">
        <f>MAX(Sword!E$7 - $C4, 0)*Sword!$F$7</f>
        <v>172.6875</v>
      </c>
      <c r="T4" s="3">
        <f>MAX(Sword!E$8 - $C4, 0)*Sword!$F$8</f>
        <v>213.375</v>
      </c>
      <c r="U4" s="3">
        <f>MAX(Sword!E$9 - $C4, 0)*Sword!$F$9</f>
        <v>34.5</v>
      </c>
      <c r="W4" s="3">
        <f>MAX(Axe!E$2 - $C4/2, 0)*MAX(1 - $D4/200,0)*Axe!$F$2</f>
        <v>70.415999999999997</v>
      </c>
      <c r="X4" s="3">
        <f>MAX(Axe!E$3 - $C4/2, 0)*MAX(1 - $D4/200,0)*Axe!$F$3</f>
        <v>93.23599999999999</v>
      </c>
      <c r="Y4" s="3">
        <f>MAX(Axe!E$4 - $C4/2, 0)*MAX(1 - $D4/200,0)*Axe!$F$4</f>
        <v>119.15300000000001</v>
      </c>
      <c r="Z4" s="3">
        <f>MAX(Axe!E$5 - $C4/2, 0)*MAX(1 - $D4/200,0)*Axe!$F$5</f>
        <v>149.14499999999998</v>
      </c>
      <c r="AA4" s="3">
        <f>MAX(Axe!E$6 - $C4/2, 0)*MAX(1 - $D4/200,0)*Axe!$F$6</f>
        <v>181.41899999999998</v>
      </c>
      <c r="AB4" s="3">
        <f>MAX(Axe!E$7 - $C4/2, 0)*MAX(1 - $D4/200,0)*Axe!$F$7</f>
        <v>217.11599999999999</v>
      </c>
      <c r="AD4" s="3">
        <f>MAX(Scythe!D$2, 0)*MAX(1 - $D4/100,0)*Scythe!$F$2</f>
        <v>57.96</v>
      </c>
      <c r="AE4" s="3">
        <f>MAX(Scythe!D$3, 0)*MAX(1 - $D4/100,0)*Scythe!$F$3</f>
        <v>76.86</v>
      </c>
      <c r="AF4" s="3">
        <f>MAX(Scythe!D$4, 0)*MAX(1 - $D4/100,0)*Scythe!$F$4</f>
        <v>98.28</v>
      </c>
      <c r="AG4" s="3">
        <f>MAX(Scythe!D$5, 0)*MAX(1 - $D4/100,0)*Scythe!$F$5</f>
        <v>123.48</v>
      </c>
      <c r="AH4" s="3">
        <f>MAX(Scythe!D$6, 0)*MAX(1 - $D4/100,0)*Scythe!$F$6</f>
        <v>151.19999999999999</v>
      </c>
      <c r="AI4" s="3">
        <f>MAX(Scythe!D$7, 0)*MAX(1 - $D4/100,0)*Scythe!$F$7</f>
        <v>181.44</v>
      </c>
      <c r="AJ4" s="3">
        <f>MAX(Scythe!D$8, 0)*MAX(1 - $D4/100,0)*Scythe!$F$8</f>
        <v>47.88</v>
      </c>
      <c r="AK4" s="3">
        <f>MAX(Scythe!D$9, 0)*MAX(1 - $D4/100,0)*Scythe!$F$9</f>
        <v>55.44</v>
      </c>
      <c r="AL4" s="3">
        <f>MAX(Scythe!D$10, 0)*MAX(1 - $D4/100,0)*Scythe!$F$10</f>
        <v>63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53.745494270936781</v>
      </c>
      <c r="AV4" s="3">
        <f>MAX(Bow!E$3 - $C4, 0)*MAX(1 - $D4/100,0)*Bow!$F$3</f>
        <v>75.49608171516644</v>
      </c>
      <c r="AW4" s="3">
        <f>MAX(Bow!E$4 - $C4, 0)*MAX(1 - $D4/100,0)*Bow!$F$4</f>
        <v>94.829937221148384</v>
      </c>
      <c r="AX4" s="3">
        <f>MAX(Bow!E$5 - $C4, 0)*MAX(1 - $D4/100,0)*Bow!$F$5</f>
        <v>121.41398854187355</v>
      </c>
      <c r="AY4" s="3">
        <f>MAX(Bow!E$6 - $C4, 0)*MAX(1 - $D4/100,0)*Bow!$F$6</f>
        <v>147.99803986259869</v>
      </c>
      <c r="AZ4" s="3">
        <f>MAX(Bow!E$7 - $C4, 0)*MAX(1 - $D4/100,0)*Bow!$F$7</f>
        <v>179.41555505981933</v>
      </c>
      <c r="BB4" s="3">
        <f>MAX(Crossbow!E$2 - $C4/2, 0)*MAX(1 - $D4/200,0)*Crossbow!$F$2</f>
        <v>74.816999999999993</v>
      </c>
      <c r="BC4" s="3">
        <f>MAX(Crossbow!E$3 - $C4/2, 0)*MAX(1 - $D4/200,0)*Crossbow!$F$3</f>
        <v>99.063249999999982</v>
      </c>
      <c r="BD4" s="3">
        <f>MAX(Crossbow!E$4 - $C4/2, 0)*MAX(1 - $D4/200,0)*Crossbow!$F$4</f>
        <v>126.91179999999999</v>
      </c>
      <c r="BE4" s="3">
        <f>MAX(Crossbow!E$5 - $C4/2, 0)*MAX(1 - $D4/200,0)*Crossbow!$F$5</f>
        <v>157.94699999999997</v>
      </c>
      <c r="BF4" s="3">
        <f>MAX(Crossbow!E$6 - $C4/2, 0)*MAX(1 - $D4/200,0)*Crossbow!$F$6</f>
        <v>193.014005</v>
      </c>
      <c r="BG4" s="3">
        <f>MAX(Crossbow!E$7 - $C4/2, 0)*MAX(1 - $D4/200,0)*Crossbow!$F$7</f>
        <v>230.66635300000002</v>
      </c>
      <c r="BJ4">
        <f>MAX(doge!E$3 - $C4, 0)</f>
        <v>0</v>
      </c>
      <c r="BK4">
        <f>MAX(doge!$E$4 - $C4, 0)</f>
        <v>1</v>
      </c>
      <c r="BL4">
        <f>MAX(doge!$E$5 - $C4, 0)</f>
        <v>6</v>
      </c>
      <c r="BM4">
        <f>MAX(doge!$E$6 - $C4, 0)</f>
        <v>11</v>
      </c>
      <c r="BN4">
        <f>MAX(doge!$E$7 - $C4, 0)</f>
        <v>16</v>
      </c>
      <c r="BP4" s="3">
        <f>MAX(hors!$E$3 - $C4/2, 0)*MAX(1 - $D4/200,0)</f>
        <v>47.269999999999996</v>
      </c>
      <c r="BQ4" s="3">
        <f>MAX(hors!$E$4 - $C4/2, 0)*MAX(1 - $D4/200,0)</f>
        <v>59.494999999999997</v>
      </c>
      <c r="BR4" s="3">
        <f>MAX(hors!$E$5 - $C4/2, 0)*MAX(1 - $D4/200,0)</f>
        <v>79.86999999999999</v>
      </c>
      <c r="BS4" s="3">
        <f>MAX(hors!$E$6 - $C4/2, 0)*MAX(1 - $D4/200,0)</f>
        <v>100.24499999999999</v>
      </c>
      <c r="BU4" s="3">
        <f>MAX(irgl!$E$3 - $C4, 0)*MAX(1 - $D4/100,0)</f>
        <v>104.58</v>
      </c>
      <c r="BV4" s="3">
        <f>MAX(irgl!$E$4 - $C4, 0)*MAX(1 - $D4/100,0)</f>
        <v>120.33</v>
      </c>
      <c r="BW4" s="3">
        <f>MAX(irgl!$E$5 - $C4, 0)*MAX(1 - $D4/100,0)</f>
        <v>142.38</v>
      </c>
      <c r="BX4" s="3">
        <f>MAX(irgl!$E$6 - $C4, 0)*MAX(1 - $D4/100,0)</f>
        <v>167.58</v>
      </c>
      <c r="BZ4" s="3">
        <f>MAX(sngl!$E$3, 0)*MAX(1 - $D4/100,0)</f>
        <v>75.599999999999994</v>
      </c>
      <c r="CA4" s="3">
        <f>MAX(sngl!$E$4, 0)*MAX(1 - $D4/100,0)</f>
        <v>88.2</v>
      </c>
      <c r="CB4" s="3">
        <f>MAX(sngl!$E$5, 0)*MAX(1 - $D4/100,0)</f>
        <v>107.1</v>
      </c>
      <c r="CC4" s="3">
        <f>MAX(sngl!$E$6, 0)*MAX(1 - $D4/100,0)</f>
        <v>126</v>
      </c>
    </row>
    <row r="5" spans="1:81" x14ac:dyDescent="0.3">
      <c r="A5" s="1">
        <v>3</v>
      </c>
      <c r="B5">
        <v>265</v>
      </c>
      <c r="C5">
        <v>34</v>
      </c>
      <c r="D5">
        <v>40</v>
      </c>
      <c r="E5">
        <v>35</v>
      </c>
      <c r="F5" s="3">
        <f t="shared" si="0"/>
        <v>106.90306293698737</v>
      </c>
      <c r="G5" s="3">
        <v>4</v>
      </c>
      <c r="H5" s="10">
        <f t="shared" si="1"/>
        <v>14</v>
      </c>
      <c r="I5" s="10">
        <f t="shared" si="2"/>
        <v>13</v>
      </c>
      <c r="J5" s="10">
        <f t="shared" si="3"/>
        <v>11</v>
      </c>
      <c r="K5" s="10">
        <f t="shared" si="4"/>
        <v>10</v>
      </c>
      <c r="M5" s="3"/>
      <c r="N5" s="3">
        <f>MAX(Sword!E$2 - $C5, 0)*Sword!$F$2</f>
        <v>21</v>
      </c>
      <c r="O5" s="3">
        <f>MAX(Sword!E$3 - $C5, 0)*Sword!$F$3</f>
        <v>43.875</v>
      </c>
      <c r="P5" s="3">
        <f>MAX(Sword!E$4 - $C5, 0)*Sword!$F$4</f>
        <v>69.9375</v>
      </c>
      <c r="Q5" s="3">
        <f>MAX(Sword!E$5 - $C5, 0)*Sword!$F$5</f>
        <v>99.75</v>
      </c>
      <c r="R5" s="3">
        <f>MAX(Sword!E$6 - $C5, 0)*Sword!$F$6</f>
        <v>135</v>
      </c>
      <c r="S5" s="3">
        <f>MAX(Sword!E$7 - $C5, 0)*Sword!$F$7</f>
        <v>172.6875</v>
      </c>
      <c r="T5" s="3">
        <f>MAX(Sword!E$8 - $C5, 0)*Sword!$F$8</f>
        <v>213.375</v>
      </c>
      <c r="U5" s="3">
        <f>MAX(Sword!E$9 - $C5, 0)*Sword!$F$9</f>
        <v>34.5</v>
      </c>
      <c r="W5" s="3">
        <f>MAX(Axe!E$2 - $C5/2, 0)*MAX(1 - $D5/200,0)*Axe!$F$2</f>
        <v>69.12</v>
      </c>
      <c r="X5" s="3">
        <f>MAX(Axe!E$3 - $C5/2, 0)*MAX(1 - $D5/200,0)*Axe!$F$3</f>
        <v>91.52000000000001</v>
      </c>
      <c r="Y5" s="3">
        <f>MAX(Axe!E$4 - $C5/2, 0)*MAX(1 - $D5/200,0)*Axe!$F$4</f>
        <v>116.96000000000002</v>
      </c>
      <c r="Z5" s="3">
        <f>MAX(Axe!E$5 - $C5/2, 0)*MAX(1 - $D5/200,0)*Axe!$F$5</f>
        <v>146.4</v>
      </c>
      <c r="AA5" s="3">
        <f>MAX(Axe!E$6 - $C5/2, 0)*MAX(1 - $D5/200,0)*Axe!$F$6</f>
        <v>178.08000000000004</v>
      </c>
      <c r="AB5" s="3">
        <f>MAX(Axe!E$7 - $C5/2, 0)*MAX(1 - $D5/200,0)*Axe!$F$7</f>
        <v>213.12000000000003</v>
      </c>
      <c r="AD5" s="3">
        <f>MAX(Scythe!D$2, 0)*MAX(1 - $D5/100,0)*Scythe!$F$2</f>
        <v>55.199999999999996</v>
      </c>
      <c r="AE5" s="3">
        <f>MAX(Scythe!D$3, 0)*MAX(1 - $D5/100,0)*Scythe!$F$3</f>
        <v>73.2</v>
      </c>
      <c r="AF5" s="3">
        <f>MAX(Scythe!D$4, 0)*MAX(1 - $D5/100,0)*Scythe!$F$4</f>
        <v>93.6</v>
      </c>
      <c r="AG5" s="3">
        <f>MAX(Scythe!D$5, 0)*MAX(1 - $D5/100,0)*Scythe!$F$5</f>
        <v>117.6</v>
      </c>
      <c r="AH5" s="3">
        <f>MAX(Scythe!D$6, 0)*MAX(1 - $D5/100,0)*Scythe!$F$6</f>
        <v>144</v>
      </c>
      <c r="AI5" s="3">
        <f>MAX(Scythe!D$7, 0)*MAX(1 - $D5/100,0)*Scythe!$F$7</f>
        <v>172.79999999999998</v>
      </c>
      <c r="AJ5" s="3">
        <f>MAX(Scythe!D$8, 0)*MAX(1 - $D5/100,0)*Scythe!$F$8</f>
        <v>45.6</v>
      </c>
      <c r="AK5" s="3">
        <f>MAX(Scythe!D$9, 0)*MAX(1 - $D5/100,0)*Scythe!$F$9</f>
        <v>52.8</v>
      </c>
      <c r="AL5" s="3">
        <f>MAX(Scythe!D$10, 0)*MAX(1 - $D5/100,0)*Scythe!$F$10</f>
        <v>60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51.186185019939785</v>
      </c>
      <c r="AV5" s="3">
        <f>MAX(Bow!E$3 - $C5, 0)*MAX(1 - $D5/100,0)*Bow!$F$3</f>
        <v>71.901030204920417</v>
      </c>
      <c r="AW5" s="3">
        <f>MAX(Bow!E$4 - $C5, 0)*MAX(1 - $D5/100,0)*Bow!$F$4</f>
        <v>90.314225924903226</v>
      </c>
      <c r="AX5" s="3">
        <f>MAX(Bow!E$5 - $C5, 0)*MAX(1 - $D5/100,0)*Bow!$F$5</f>
        <v>115.63237003987956</v>
      </c>
      <c r="AY5" s="3">
        <f>MAX(Bow!E$6 - $C5, 0)*MAX(1 - $D5/100,0)*Bow!$F$6</f>
        <v>140.95051415485591</v>
      </c>
      <c r="AZ5" s="3">
        <f>MAX(Bow!E$7 - $C5, 0)*MAX(1 - $D5/100,0)*Bow!$F$7</f>
        <v>170.87195719982793</v>
      </c>
      <c r="BB5" s="3">
        <f>MAX(Crossbow!E$2 - $C5/2, 0)*MAX(1 - $D5/200,0)*Crossbow!$F$2</f>
        <v>73.44</v>
      </c>
      <c r="BC5" s="3">
        <f>MAX(Crossbow!E$3 - $C5/2, 0)*MAX(1 - $D5/200,0)*Crossbow!$F$3</f>
        <v>97.240000000000009</v>
      </c>
      <c r="BD5" s="3">
        <f>MAX(Crossbow!E$4 - $C5/2, 0)*MAX(1 - $D5/200,0)*Crossbow!$F$4</f>
        <v>124.57599999999999</v>
      </c>
      <c r="BE5" s="3">
        <f>MAX(Crossbow!E$5 - $C5/2, 0)*MAX(1 - $D5/200,0)*Crossbow!$F$5</f>
        <v>155.03999999999996</v>
      </c>
      <c r="BF5" s="3">
        <f>MAX(Crossbow!E$6 - $C5/2, 0)*MAX(1 - $D5/200,0)*Crossbow!$F$6</f>
        <v>189.4616</v>
      </c>
      <c r="BG5" s="3">
        <f>MAX(Crossbow!E$7 - $C5/2, 0)*MAX(1 - $D5/200,0)*Crossbow!$F$7</f>
        <v>226.42096000000001</v>
      </c>
      <c r="BJ5">
        <f>MAX(doge!E$3 - $C5, 0)</f>
        <v>0</v>
      </c>
      <c r="BK5">
        <f>MAX(doge!$E$4 - $C5, 0)</f>
        <v>1</v>
      </c>
      <c r="BL5">
        <f>MAX(doge!$E$5 - $C5, 0)</f>
        <v>6</v>
      </c>
      <c r="BM5">
        <f>MAX(doge!$E$6 - $C5, 0)</f>
        <v>11</v>
      </c>
      <c r="BN5">
        <f>MAX(doge!$E$7 - $C5, 0)</f>
        <v>16</v>
      </c>
      <c r="BP5" s="3">
        <f>MAX(hors!$E$3 - $C5/2, 0)*MAX(1 - $D5/200,0)</f>
        <v>46.400000000000006</v>
      </c>
      <c r="BQ5" s="3">
        <f>MAX(hors!$E$4 - $C5/2, 0)*MAX(1 - $D5/200,0)</f>
        <v>58.400000000000006</v>
      </c>
      <c r="BR5" s="3">
        <f>MAX(hors!$E$5 - $C5/2, 0)*MAX(1 - $D5/200,0)</f>
        <v>78.400000000000006</v>
      </c>
      <c r="BS5" s="3">
        <f>MAX(hors!$E$6 - $C5/2, 0)*MAX(1 - $D5/200,0)</f>
        <v>98.4</v>
      </c>
      <c r="BU5" s="3">
        <f>MAX(irgl!$E$3 - $C5, 0)*MAX(1 - $D5/100,0)</f>
        <v>99.6</v>
      </c>
      <c r="BV5" s="3">
        <f>MAX(irgl!$E$4 - $C5, 0)*MAX(1 - $D5/100,0)</f>
        <v>114.6</v>
      </c>
      <c r="BW5" s="3">
        <f>MAX(irgl!$E$5 - $C5, 0)*MAX(1 - $D5/100,0)</f>
        <v>135.6</v>
      </c>
      <c r="BX5" s="3">
        <f>MAX(irgl!$E$6 - $C5, 0)*MAX(1 - $D5/100,0)</f>
        <v>159.6</v>
      </c>
      <c r="BZ5" s="3">
        <f>MAX(sngl!$E$3, 0)*MAX(1 - $D5/100,0)</f>
        <v>72</v>
      </c>
      <c r="CA5" s="3">
        <f>MAX(sngl!$E$4, 0)*MAX(1 - $D5/100,0)</f>
        <v>84</v>
      </c>
      <c r="CB5" s="3">
        <f>MAX(sngl!$E$5, 0)*MAX(1 - $D5/100,0)</f>
        <v>102</v>
      </c>
      <c r="CC5" s="3">
        <f>MAX(sngl!$E$6, 0)*MAX(1 - $D5/100,0)</f>
        <v>120</v>
      </c>
    </row>
    <row r="6" spans="1:81" x14ac:dyDescent="0.3">
      <c r="A6" s="1">
        <v>4</v>
      </c>
      <c r="B6">
        <v>300</v>
      </c>
      <c r="C6">
        <v>36</v>
      </c>
      <c r="D6">
        <v>40</v>
      </c>
      <c r="E6">
        <v>40</v>
      </c>
      <c r="F6" s="3">
        <f t="shared" si="0"/>
        <v>131.36455762629825</v>
      </c>
      <c r="G6" s="3">
        <v>6</v>
      </c>
      <c r="H6" s="10">
        <f t="shared" si="1"/>
        <v>20</v>
      </c>
      <c r="I6" s="10">
        <f t="shared" si="2"/>
        <v>18</v>
      </c>
      <c r="J6" s="10">
        <f t="shared" si="3"/>
        <v>16</v>
      </c>
      <c r="K6" s="10">
        <f t="shared" si="4"/>
        <v>14</v>
      </c>
      <c r="M6" s="3"/>
      <c r="N6" s="3">
        <f>MAX(Sword!E$2 - $C6, 0)*Sword!$F$2</f>
        <v>18</v>
      </c>
      <c r="O6" s="3">
        <f>MAX(Sword!E$3 - $C6, 0)*Sword!$F$3</f>
        <v>40.875</v>
      </c>
      <c r="P6" s="3">
        <f>MAX(Sword!E$4 - $C6, 0)*Sword!$F$4</f>
        <v>66.9375</v>
      </c>
      <c r="Q6" s="3">
        <f>MAX(Sword!E$5 - $C6, 0)*Sword!$F$5</f>
        <v>96.75</v>
      </c>
      <c r="R6" s="3">
        <f>MAX(Sword!E$6 - $C6, 0)*Sword!$F$6</f>
        <v>132</v>
      </c>
      <c r="S6" s="3">
        <f>MAX(Sword!E$7 - $C6, 0)*Sword!$F$7</f>
        <v>169.6875</v>
      </c>
      <c r="T6" s="3">
        <f>MAX(Sword!E$8 - $C6, 0)*Sword!$F$8</f>
        <v>210.375</v>
      </c>
      <c r="U6" s="3">
        <f>MAX(Sword!E$9 - $C6, 0)*Sword!$F$9</f>
        <v>31.5</v>
      </c>
      <c r="W6" s="3">
        <f>MAX(Axe!E$2 - $C6/2, 0)*MAX(1 - $D6/200,0)*Axe!$F$2</f>
        <v>68.48</v>
      </c>
      <c r="X6" s="3">
        <f>MAX(Axe!E$3 - $C6/2, 0)*MAX(1 - $D6/200,0)*Axe!$F$3</f>
        <v>90.88000000000001</v>
      </c>
      <c r="Y6" s="3">
        <f>MAX(Axe!E$4 - $C6/2, 0)*MAX(1 - $D6/200,0)*Axe!$F$4</f>
        <v>116.32000000000001</v>
      </c>
      <c r="Z6" s="3">
        <f>MAX(Axe!E$5 - $C6/2, 0)*MAX(1 - $D6/200,0)*Axe!$F$5</f>
        <v>145.76000000000002</v>
      </c>
      <c r="AA6" s="3">
        <f>MAX(Axe!E$6 - $C6/2, 0)*MAX(1 - $D6/200,0)*Axe!$F$6</f>
        <v>177.44000000000003</v>
      </c>
      <c r="AB6" s="3">
        <f>MAX(Axe!E$7 - $C6/2, 0)*MAX(1 - $D6/200,0)*Axe!$F$7</f>
        <v>212.48000000000002</v>
      </c>
      <c r="AD6" s="3">
        <f>MAX(Scythe!D$2, 0)*MAX(1 - $D6/100,0)*Scythe!$F$2</f>
        <v>55.199999999999996</v>
      </c>
      <c r="AE6" s="3">
        <f>MAX(Scythe!D$3, 0)*MAX(1 - $D6/100,0)*Scythe!$F$3</f>
        <v>73.2</v>
      </c>
      <c r="AF6" s="3">
        <f>MAX(Scythe!D$4, 0)*MAX(1 - $D6/100,0)*Scythe!$F$4</f>
        <v>93.6</v>
      </c>
      <c r="AG6" s="3">
        <f>MAX(Scythe!D$5, 0)*MAX(1 - $D6/100,0)*Scythe!$F$5</f>
        <v>117.6</v>
      </c>
      <c r="AH6" s="3">
        <f>MAX(Scythe!D$6, 0)*MAX(1 - $D6/100,0)*Scythe!$F$6</f>
        <v>144</v>
      </c>
      <c r="AI6" s="3">
        <f>MAX(Scythe!D$7, 0)*MAX(1 - $D6/100,0)*Scythe!$F$7</f>
        <v>172.79999999999998</v>
      </c>
      <c r="AJ6" s="3">
        <f>MAX(Scythe!D$8, 0)*MAX(1 - $D6/100,0)*Scythe!$F$8</f>
        <v>45.6</v>
      </c>
      <c r="AK6" s="3">
        <f>MAX(Scythe!D$9, 0)*MAX(1 - $D6/100,0)*Scythe!$F$9</f>
        <v>52.8</v>
      </c>
      <c r="AL6" s="3">
        <f>MAX(Scythe!D$10, 0)*MAX(1 - $D6/100,0)*Scythe!$F$10</f>
        <v>60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50.406185019939791</v>
      </c>
      <c r="AV6" s="3">
        <f>MAX(Bow!E$3 - $C6, 0)*MAX(1 - $D6/100,0)*Bow!$F$3</f>
        <v>71.121030204920416</v>
      </c>
      <c r="AW6" s="3">
        <f>MAX(Bow!E$4 - $C6, 0)*MAX(1 - $D6/100,0)*Bow!$F$4</f>
        <v>89.534225924903225</v>
      </c>
      <c r="AX6" s="3">
        <f>MAX(Bow!E$5 - $C6, 0)*MAX(1 - $D6/100,0)*Bow!$F$5</f>
        <v>114.85237003987957</v>
      </c>
      <c r="AY6" s="3">
        <f>MAX(Bow!E$6 - $C6, 0)*MAX(1 - $D6/100,0)*Bow!$F$6</f>
        <v>140.17051415485588</v>
      </c>
      <c r="AZ6" s="3">
        <f>MAX(Bow!E$7 - $C6, 0)*MAX(1 - $D6/100,0)*Bow!$F$7</f>
        <v>170.09195719982793</v>
      </c>
      <c r="BB6" s="3">
        <f>MAX(Crossbow!E$2 - $C6/2, 0)*MAX(1 - $D6/200,0)*Crossbow!$F$2</f>
        <v>72.760000000000005</v>
      </c>
      <c r="BC6" s="3">
        <f>MAX(Crossbow!E$3 - $C6/2, 0)*MAX(1 - $D6/200,0)*Crossbow!$F$3</f>
        <v>96.56</v>
      </c>
      <c r="BD6" s="3">
        <f>MAX(Crossbow!E$4 - $C6/2, 0)*MAX(1 - $D6/200,0)*Crossbow!$F$4</f>
        <v>123.89599999999999</v>
      </c>
      <c r="BE6" s="3">
        <f>MAX(Crossbow!E$5 - $C6/2, 0)*MAX(1 - $D6/200,0)*Crossbow!$F$5</f>
        <v>154.35999999999999</v>
      </c>
      <c r="BF6" s="3">
        <f>MAX(Crossbow!E$6 - $C6/2, 0)*MAX(1 - $D6/200,0)*Crossbow!$F$6</f>
        <v>188.7816</v>
      </c>
      <c r="BG6" s="3">
        <f>MAX(Crossbow!E$7 - $C6/2, 0)*MAX(1 - $D6/200,0)*Crossbow!$F$7</f>
        <v>225.74096</v>
      </c>
      <c r="BJ6">
        <f>MAX(doge!E$3 - $C6, 0)</f>
        <v>0</v>
      </c>
      <c r="BK6">
        <f>MAX(doge!$E$4 - $C6, 0)</f>
        <v>0</v>
      </c>
      <c r="BL6">
        <f>MAX(doge!$E$5 - $C6, 0)</f>
        <v>4</v>
      </c>
      <c r="BM6">
        <f>MAX(doge!$E$6 - $C6, 0)</f>
        <v>9</v>
      </c>
      <c r="BN6">
        <f>MAX(doge!$E$7 - $C6, 0)</f>
        <v>14</v>
      </c>
      <c r="BP6" s="3">
        <f>MAX(hors!$E$3 - $C6/2, 0)*MAX(1 - $D6/200,0)</f>
        <v>45.6</v>
      </c>
      <c r="BQ6" s="3">
        <f>MAX(hors!$E$4 - $C6/2, 0)*MAX(1 - $D6/200,0)</f>
        <v>57.6</v>
      </c>
      <c r="BR6" s="3">
        <f>MAX(hors!$E$5 - $C6/2, 0)*MAX(1 - $D6/200,0)</f>
        <v>77.600000000000009</v>
      </c>
      <c r="BS6" s="3">
        <f>MAX(hors!$E$6 - $C6/2, 0)*MAX(1 - $D6/200,0)</f>
        <v>97.600000000000009</v>
      </c>
      <c r="BU6" s="3">
        <f>MAX(irgl!$E$3 - $C6, 0)*MAX(1 - $D6/100,0)</f>
        <v>98.399999999999991</v>
      </c>
      <c r="BV6" s="3">
        <f>MAX(irgl!$E$4 - $C6, 0)*MAX(1 - $D6/100,0)</f>
        <v>113.39999999999999</v>
      </c>
      <c r="BW6" s="3">
        <f>MAX(irgl!$E$5 - $C6, 0)*MAX(1 - $D6/100,0)</f>
        <v>134.4</v>
      </c>
      <c r="BX6" s="3">
        <f>MAX(irgl!$E$6 - $C6, 0)*MAX(1 - $D6/100,0)</f>
        <v>158.4</v>
      </c>
      <c r="BZ6" s="3">
        <f>MAX(sngl!$E$3, 0)*MAX(1 - $D6/100,0)</f>
        <v>72</v>
      </c>
      <c r="CA6" s="3">
        <f>MAX(sngl!$E$4, 0)*MAX(1 - $D6/100,0)</f>
        <v>84</v>
      </c>
      <c r="CB6" s="3">
        <f>MAX(sngl!$E$5, 0)*MAX(1 - $D6/100,0)</f>
        <v>102</v>
      </c>
      <c r="CC6" s="3">
        <f>MAX(sngl!$E$6, 0)*MAX(1 - $D6/100,0)</f>
        <v>120</v>
      </c>
    </row>
    <row r="7" spans="1:81" x14ac:dyDescent="0.3">
      <c r="A7" s="1">
        <v>5</v>
      </c>
      <c r="B7">
        <v>330</v>
      </c>
      <c r="C7">
        <v>36</v>
      </c>
      <c r="D7">
        <v>43</v>
      </c>
      <c r="E7">
        <v>50</v>
      </c>
      <c r="F7" s="3">
        <f t="shared" si="0"/>
        <v>170.75929450257519</v>
      </c>
      <c r="G7" s="3">
        <v>8.5</v>
      </c>
      <c r="H7" s="10">
        <f t="shared" si="1"/>
        <v>25</v>
      </c>
      <c r="I7" s="10">
        <f t="shared" si="2"/>
        <v>23</v>
      </c>
      <c r="J7" s="10">
        <f t="shared" si="3"/>
        <v>20</v>
      </c>
      <c r="K7" s="10">
        <f t="shared" si="4"/>
        <v>18</v>
      </c>
      <c r="M7" s="3"/>
      <c r="N7" s="3">
        <f>MAX(Sword!E$2 - $C7, 0)*Sword!$F$2</f>
        <v>18</v>
      </c>
      <c r="O7" s="3">
        <f>MAX(Sword!E$3 - $C7, 0)*Sword!$F$3</f>
        <v>40.875</v>
      </c>
      <c r="P7" s="3">
        <f>MAX(Sword!E$4 - $C7, 0)*Sword!$F$4</f>
        <v>66.9375</v>
      </c>
      <c r="Q7" s="3">
        <f>MAX(Sword!E$5 - $C7, 0)*Sword!$F$5</f>
        <v>96.75</v>
      </c>
      <c r="R7" s="3">
        <f>MAX(Sword!E$6 - $C7, 0)*Sword!$F$6</f>
        <v>132</v>
      </c>
      <c r="S7" s="3">
        <f>MAX(Sword!E$7 - $C7, 0)*Sword!$F$7</f>
        <v>169.6875</v>
      </c>
      <c r="T7" s="3">
        <f>MAX(Sword!E$8 - $C7, 0)*Sword!$F$8</f>
        <v>210.375</v>
      </c>
      <c r="U7" s="3">
        <f>MAX(Sword!E$9 - $C7, 0)*Sword!$F$9</f>
        <v>31.5</v>
      </c>
      <c r="W7" s="3">
        <f>MAX(Axe!E$2 - $C7/2, 0)*MAX(1 - $D7/200,0)*Axe!$F$2</f>
        <v>67.196000000000012</v>
      </c>
      <c r="X7" s="3">
        <f>MAX(Axe!E$3 - $C7/2, 0)*MAX(1 - $D7/200,0)*Axe!$F$3</f>
        <v>89.176000000000002</v>
      </c>
      <c r="Y7" s="3">
        <f>MAX(Axe!E$4 - $C7/2, 0)*MAX(1 - $D7/200,0)*Axe!$F$4</f>
        <v>114.13900000000001</v>
      </c>
      <c r="Z7" s="3">
        <f>MAX(Axe!E$5 - $C7/2, 0)*MAX(1 - $D7/200,0)*Axe!$F$5</f>
        <v>143.02700000000002</v>
      </c>
      <c r="AA7" s="3">
        <f>MAX(Axe!E$6 - $C7/2, 0)*MAX(1 - $D7/200,0)*Axe!$F$6</f>
        <v>174.11300000000003</v>
      </c>
      <c r="AB7" s="3">
        <f>MAX(Axe!E$7 - $C7/2, 0)*MAX(1 - $D7/200,0)*Axe!$F$7</f>
        <v>208.49600000000001</v>
      </c>
      <c r="AD7" s="3">
        <f>MAX(Scythe!D$2, 0)*MAX(1 - $D7/100,0)*Scythe!$F$2</f>
        <v>52.440000000000005</v>
      </c>
      <c r="AE7" s="3">
        <f>MAX(Scythe!D$3, 0)*MAX(1 - $D7/100,0)*Scythe!$F$3</f>
        <v>69.540000000000006</v>
      </c>
      <c r="AF7" s="3">
        <f>MAX(Scythe!D$4, 0)*MAX(1 - $D7/100,0)*Scythe!$F$4</f>
        <v>88.920000000000016</v>
      </c>
      <c r="AG7" s="3">
        <f>MAX(Scythe!D$5, 0)*MAX(1 - $D7/100,0)*Scythe!$F$5</f>
        <v>111.72000000000001</v>
      </c>
      <c r="AH7" s="3">
        <f>MAX(Scythe!D$6, 0)*MAX(1 - $D7/100,0)*Scythe!$F$6</f>
        <v>136.80000000000001</v>
      </c>
      <c r="AI7" s="3">
        <f>MAX(Scythe!D$7, 0)*MAX(1 - $D7/100,0)*Scythe!$F$7</f>
        <v>164.16000000000003</v>
      </c>
      <c r="AJ7" s="3">
        <f>MAX(Scythe!D$8, 0)*MAX(1 - $D7/100,0)*Scythe!$F$8</f>
        <v>43.320000000000007</v>
      </c>
      <c r="AK7" s="3">
        <f>MAX(Scythe!D$9, 0)*MAX(1 - $D7/100,0)*Scythe!$F$9</f>
        <v>50.160000000000004</v>
      </c>
      <c r="AL7" s="3">
        <f>MAX(Scythe!D$10, 0)*MAX(1 - $D7/100,0)*Scythe!$F$10</f>
        <v>57.000000000000007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47.885875768942803</v>
      </c>
      <c r="AV7" s="3">
        <f>MAX(Bow!E$3 - $C7, 0)*MAX(1 - $D7/100,0)*Bow!$F$3</f>
        <v>67.564978694674409</v>
      </c>
      <c r="AW7" s="3">
        <f>MAX(Bow!E$4 - $C7, 0)*MAX(1 - $D7/100,0)*Bow!$F$4</f>
        <v>85.057514628658083</v>
      </c>
      <c r="AX7" s="3">
        <f>MAX(Bow!E$5 - $C7, 0)*MAX(1 - $D7/100,0)*Bow!$F$5</f>
        <v>109.10975153788561</v>
      </c>
      <c r="AY7" s="3">
        <f>MAX(Bow!E$6 - $C7, 0)*MAX(1 - $D7/100,0)*Bow!$F$6</f>
        <v>133.16198844711312</v>
      </c>
      <c r="AZ7" s="3">
        <f>MAX(Bow!E$7 - $C7, 0)*MAX(1 - $D7/100,0)*Bow!$F$7</f>
        <v>161.58735933983655</v>
      </c>
      <c r="BB7" s="3">
        <f>MAX(Crossbow!E$2 - $C7/2, 0)*MAX(1 - $D7/200,0)*Crossbow!$F$2</f>
        <v>71.395750000000007</v>
      </c>
      <c r="BC7" s="3">
        <f>MAX(Crossbow!E$3 - $C7/2, 0)*MAX(1 - $D7/200,0)*Crossbow!$F$3</f>
        <v>94.749499999999998</v>
      </c>
      <c r="BD7" s="3">
        <f>MAX(Crossbow!E$4 - $C7/2, 0)*MAX(1 - $D7/200,0)*Crossbow!$F$4</f>
        <v>121.57294999999999</v>
      </c>
      <c r="BE7" s="3">
        <f>MAX(Crossbow!E$5 - $C7/2, 0)*MAX(1 - $D7/200,0)*Crossbow!$F$5</f>
        <v>151.46574999999999</v>
      </c>
      <c r="BF7" s="3">
        <f>MAX(Crossbow!E$6 - $C7/2, 0)*MAX(1 - $D7/200,0)*Crossbow!$F$6</f>
        <v>185.24194499999999</v>
      </c>
      <c r="BG7" s="3">
        <f>MAX(Crossbow!E$7 - $C7/2, 0)*MAX(1 - $D7/200,0)*Crossbow!$F$7</f>
        <v>221.50831700000001</v>
      </c>
      <c r="BJ7">
        <f>MAX(doge!E$3 - $C7, 0)</f>
        <v>0</v>
      </c>
      <c r="BK7">
        <f>MAX(doge!$E$4 - $C7, 0)</f>
        <v>0</v>
      </c>
      <c r="BL7">
        <f>MAX(doge!$E$5 - $C7, 0)</f>
        <v>4</v>
      </c>
      <c r="BM7">
        <f>MAX(doge!$E$6 - $C7, 0)</f>
        <v>9</v>
      </c>
      <c r="BN7">
        <f>MAX(doge!$E$7 - $C7, 0)</f>
        <v>14</v>
      </c>
      <c r="BP7" s="3">
        <f>MAX(hors!$E$3 - $C7/2, 0)*MAX(1 - $D7/200,0)</f>
        <v>44.745000000000005</v>
      </c>
      <c r="BQ7" s="3">
        <f>MAX(hors!$E$4 - $C7/2, 0)*MAX(1 - $D7/200,0)</f>
        <v>56.52</v>
      </c>
      <c r="BR7" s="3">
        <f>MAX(hors!$E$5 - $C7/2, 0)*MAX(1 - $D7/200,0)</f>
        <v>76.144999999999996</v>
      </c>
      <c r="BS7" s="3">
        <f>MAX(hors!$E$6 - $C7/2, 0)*MAX(1 - $D7/200,0)</f>
        <v>95.77000000000001</v>
      </c>
      <c r="BU7" s="3">
        <f>MAX(irgl!$E$3 - $C7, 0)*MAX(1 - $D7/100,0)</f>
        <v>93.48</v>
      </c>
      <c r="BV7" s="3">
        <f>MAX(irgl!$E$4 - $C7, 0)*MAX(1 - $D7/100,0)</f>
        <v>107.73000000000002</v>
      </c>
      <c r="BW7" s="3">
        <f>MAX(irgl!$E$5 - $C7, 0)*MAX(1 - $D7/100,0)</f>
        <v>127.68</v>
      </c>
      <c r="BX7" s="3">
        <f>MAX(irgl!$E$6 - $C7, 0)*MAX(1 - $D7/100,0)</f>
        <v>150.48000000000002</v>
      </c>
      <c r="BZ7" s="3">
        <f>MAX(sngl!$E$3, 0)*MAX(1 - $D7/100,0)</f>
        <v>68.400000000000006</v>
      </c>
      <c r="CA7" s="3">
        <f>MAX(sngl!$E$4, 0)*MAX(1 - $D7/100,0)</f>
        <v>79.800000000000011</v>
      </c>
      <c r="CB7" s="3">
        <f>MAX(sngl!$E$5, 0)*MAX(1 - $D7/100,0)</f>
        <v>96.9</v>
      </c>
      <c r="CC7" s="3">
        <f>MAX(sngl!$E$6, 0)*MAX(1 - $D7/100,0)</f>
        <v>114.00000000000001</v>
      </c>
    </row>
    <row r="8" spans="1:81" x14ac:dyDescent="0.3">
      <c r="A8" s="1">
        <v>6</v>
      </c>
      <c r="B8">
        <v>360</v>
      </c>
      <c r="C8">
        <v>38</v>
      </c>
      <c r="D8">
        <v>43</v>
      </c>
      <c r="E8">
        <v>55</v>
      </c>
      <c r="F8" s="3">
        <f t="shared" si="0"/>
        <v>198.48747036310581</v>
      </c>
      <c r="G8" s="3">
        <v>11</v>
      </c>
      <c r="H8" s="10">
        <f t="shared" si="1"/>
        <v>29</v>
      </c>
      <c r="I8" s="10">
        <f t="shared" si="2"/>
        <v>27</v>
      </c>
      <c r="J8" s="10">
        <f t="shared" si="3"/>
        <v>24</v>
      </c>
      <c r="K8" s="10">
        <f t="shared" si="4"/>
        <v>21</v>
      </c>
      <c r="M8" s="3"/>
      <c r="N8" s="3">
        <f>MAX(Sword!E$2 - $C8, 0)*Sword!$F$2</f>
        <v>15</v>
      </c>
      <c r="O8" s="3">
        <f>MAX(Sword!E$3 - $C8, 0)*Sword!$F$3</f>
        <v>37.875</v>
      </c>
      <c r="P8" s="3">
        <f>MAX(Sword!E$4 - $C8, 0)*Sword!$F$4</f>
        <v>63.9375</v>
      </c>
      <c r="Q8" s="3">
        <f>MAX(Sword!E$5 - $C8, 0)*Sword!$F$5</f>
        <v>93.75</v>
      </c>
      <c r="R8" s="3">
        <f>MAX(Sword!E$6 - $C8, 0)*Sword!$F$6</f>
        <v>129</v>
      </c>
      <c r="S8" s="3">
        <f>MAX(Sword!E$7 - $C8, 0)*Sword!$F$7</f>
        <v>166.6875</v>
      </c>
      <c r="T8" s="3">
        <f>MAX(Sword!E$8 - $C8, 0)*Sword!$F$8</f>
        <v>207.375</v>
      </c>
      <c r="U8" s="3">
        <f>MAX(Sword!E$9 - $C8, 0)*Sword!$F$9</f>
        <v>28.5</v>
      </c>
      <c r="W8" s="3">
        <f>MAX(Axe!E$2 - $C8/2, 0)*MAX(1 - $D8/200,0)*Axe!$F$2</f>
        <v>66.568000000000012</v>
      </c>
      <c r="X8" s="3">
        <f>MAX(Axe!E$3 - $C8/2, 0)*MAX(1 - $D8/200,0)*Axe!$F$3</f>
        <v>88.548000000000002</v>
      </c>
      <c r="Y8" s="3">
        <f>MAX(Axe!E$4 - $C8/2, 0)*MAX(1 - $D8/200,0)*Axe!$F$4</f>
        <v>113.51100000000002</v>
      </c>
      <c r="Z8" s="3">
        <f>MAX(Axe!E$5 - $C8/2, 0)*MAX(1 - $D8/200,0)*Axe!$F$5</f>
        <v>142.399</v>
      </c>
      <c r="AA8" s="3">
        <f>MAX(Axe!E$6 - $C8/2, 0)*MAX(1 - $D8/200,0)*Axe!$F$6</f>
        <v>173.48500000000001</v>
      </c>
      <c r="AB8" s="3">
        <f>MAX(Axe!E$7 - $C8/2, 0)*MAX(1 - $D8/200,0)*Axe!$F$7</f>
        <v>207.86800000000005</v>
      </c>
      <c r="AD8" s="3">
        <f>MAX(Scythe!D$2, 0)*MAX(1 - $D8/100,0)*Scythe!$F$2</f>
        <v>52.440000000000005</v>
      </c>
      <c r="AE8" s="3">
        <f>MAX(Scythe!D$3, 0)*MAX(1 - $D8/100,0)*Scythe!$F$3</f>
        <v>69.540000000000006</v>
      </c>
      <c r="AF8" s="3">
        <f>MAX(Scythe!D$4, 0)*MAX(1 - $D8/100,0)*Scythe!$F$4</f>
        <v>88.920000000000016</v>
      </c>
      <c r="AG8" s="3">
        <f>MAX(Scythe!D$5, 0)*MAX(1 - $D8/100,0)*Scythe!$F$5</f>
        <v>111.72000000000001</v>
      </c>
      <c r="AH8" s="3">
        <f>MAX(Scythe!D$6, 0)*MAX(1 - $D8/100,0)*Scythe!$F$6</f>
        <v>136.80000000000001</v>
      </c>
      <c r="AI8" s="3">
        <f>MAX(Scythe!D$7, 0)*MAX(1 - $D8/100,0)*Scythe!$F$7</f>
        <v>164.16000000000003</v>
      </c>
      <c r="AJ8" s="3">
        <f>MAX(Scythe!D$8, 0)*MAX(1 - $D8/100,0)*Scythe!$F$8</f>
        <v>43.320000000000007</v>
      </c>
      <c r="AK8" s="3">
        <f>MAX(Scythe!D$9, 0)*MAX(1 - $D8/100,0)*Scythe!$F$9</f>
        <v>50.160000000000004</v>
      </c>
      <c r="AL8" s="3">
        <f>MAX(Scythe!D$10, 0)*MAX(1 - $D8/100,0)*Scythe!$F$10</f>
        <v>57.000000000000007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47.144875768942804</v>
      </c>
      <c r="AV8" s="3">
        <f>MAX(Bow!E$3 - $C8, 0)*MAX(1 - $D8/100,0)*Bow!$F$3</f>
        <v>66.823978694674409</v>
      </c>
      <c r="AW8" s="3">
        <f>MAX(Bow!E$4 - $C8, 0)*MAX(1 - $D8/100,0)*Bow!$F$4</f>
        <v>84.316514628658084</v>
      </c>
      <c r="AX8" s="3">
        <f>MAX(Bow!E$5 - $C8, 0)*MAX(1 - $D8/100,0)*Bow!$F$5</f>
        <v>108.3687515378856</v>
      </c>
      <c r="AY8" s="3">
        <f>MAX(Bow!E$6 - $C8, 0)*MAX(1 - $D8/100,0)*Bow!$F$6</f>
        <v>132.4209884471131</v>
      </c>
      <c r="AZ8" s="3">
        <f>MAX(Bow!E$7 - $C8, 0)*MAX(1 - $D8/100,0)*Bow!$F$7</f>
        <v>160.84635933983657</v>
      </c>
      <c r="BB8" s="3">
        <f>MAX(Crossbow!E$2 - $C8/2, 0)*MAX(1 - $D8/200,0)*Crossbow!$F$2</f>
        <v>70.728500000000011</v>
      </c>
      <c r="BC8" s="3">
        <f>MAX(Crossbow!E$3 - $C8/2, 0)*MAX(1 - $D8/200,0)*Crossbow!$F$3</f>
        <v>94.082250000000002</v>
      </c>
      <c r="BD8" s="3">
        <f>MAX(Crossbow!E$4 - $C8/2, 0)*MAX(1 - $D8/200,0)*Crossbow!$F$4</f>
        <v>120.90569999999998</v>
      </c>
      <c r="BE8" s="3">
        <f>MAX(Crossbow!E$5 - $C8/2, 0)*MAX(1 - $D8/200,0)*Crossbow!$F$5</f>
        <v>150.79849999999999</v>
      </c>
      <c r="BF8" s="3">
        <f>MAX(Crossbow!E$6 - $C8/2, 0)*MAX(1 - $D8/200,0)*Crossbow!$F$6</f>
        <v>184.57469499999999</v>
      </c>
      <c r="BG8" s="3">
        <f>MAX(Crossbow!E$7 - $C8/2, 0)*MAX(1 - $D8/200,0)*Crossbow!$F$7</f>
        <v>220.84106700000004</v>
      </c>
      <c r="BJ8">
        <f>MAX(doge!E$3 - $C8, 0)</f>
        <v>0</v>
      </c>
      <c r="BK8">
        <f>MAX(doge!$E$4 - $C8, 0)</f>
        <v>0</v>
      </c>
      <c r="BL8">
        <f>MAX(doge!$E$5 - $C8, 0)</f>
        <v>2</v>
      </c>
      <c r="BM8">
        <f>MAX(doge!$E$6 - $C8, 0)</f>
        <v>7</v>
      </c>
      <c r="BN8">
        <f>MAX(doge!$E$7 - $C8, 0)</f>
        <v>12</v>
      </c>
      <c r="BP8" s="3">
        <f>MAX(hors!$E$3 - $C8/2, 0)*MAX(1 - $D8/200,0)</f>
        <v>43.96</v>
      </c>
      <c r="BQ8" s="3">
        <f>MAX(hors!$E$4 - $C8/2, 0)*MAX(1 - $D8/200,0)</f>
        <v>55.734999999999999</v>
      </c>
      <c r="BR8" s="3">
        <f>MAX(hors!$E$5 - $C8/2, 0)*MAX(1 - $D8/200,0)</f>
        <v>75.36</v>
      </c>
      <c r="BS8" s="3">
        <f>MAX(hors!$E$6 - $C8/2, 0)*MAX(1 - $D8/200,0)</f>
        <v>94.984999999999999</v>
      </c>
      <c r="BU8" s="3">
        <f>MAX(irgl!$E$3 - $C8, 0)*MAX(1 - $D8/100,0)</f>
        <v>92.34</v>
      </c>
      <c r="BV8" s="3">
        <f>MAX(irgl!$E$4 - $C8, 0)*MAX(1 - $D8/100,0)</f>
        <v>106.59000000000002</v>
      </c>
      <c r="BW8" s="3">
        <f>MAX(irgl!$E$5 - $C8, 0)*MAX(1 - $D8/100,0)</f>
        <v>126.54000000000002</v>
      </c>
      <c r="BX8" s="3">
        <f>MAX(irgl!$E$6 - $C8, 0)*MAX(1 - $D8/100,0)</f>
        <v>149.34</v>
      </c>
      <c r="BZ8" s="3">
        <f>MAX(sngl!$E$3, 0)*MAX(1 - $D8/100,0)</f>
        <v>68.400000000000006</v>
      </c>
      <c r="CA8" s="3">
        <f>MAX(sngl!$E$4, 0)*MAX(1 - $D8/100,0)</f>
        <v>79.800000000000011</v>
      </c>
      <c r="CB8" s="3">
        <f>MAX(sngl!$E$5, 0)*MAX(1 - $D8/100,0)</f>
        <v>96.9</v>
      </c>
      <c r="CC8" s="3">
        <f>MAX(sngl!$E$6, 0)*MAX(1 - $D8/100,0)</f>
        <v>114.00000000000001</v>
      </c>
    </row>
    <row r="9" spans="1:81" x14ac:dyDescent="0.3">
      <c r="A9" s="1">
        <v>7</v>
      </c>
      <c r="B9">
        <v>400</v>
      </c>
      <c r="C9">
        <v>38</v>
      </c>
      <c r="D9">
        <v>45</v>
      </c>
      <c r="E9">
        <v>60</v>
      </c>
      <c r="F9" s="3">
        <f t="shared" si="0"/>
        <v>233.52874210624896</v>
      </c>
      <c r="G9" s="3">
        <v>14</v>
      </c>
      <c r="H9" s="10">
        <f t="shared" si="1"/>
        <v>34</v>
      </c>
      <c r="I9" s="10">
        <f t="shared" si="2"/>
        <v>31</v>
      </c>
      <c r="J9" s="10">
        <f t="shared" si="3"/>
        <v>29</v>
      </c>
      <c r="K9" s="10">
        <f t="shared" si="4"/>
        <v>25</v>
      </c>
      <c r="M9" s="3"/>
      <c r="N9" s="3">
        <f>MAX(Sword!E$2 - $C9, 0)*Sword!$F$2</f>
        <v>15</v>
      </c>
      <c r="O9" s="3">
        <f>MAX(Sword!E$3 - $C9, 0)*Sword!$F$3</f>
        <v>37.875</v>
      </c>
      <c r="P9" s="3">
        <f>MAX(Sword!E$4 - $C9, 0)*Sword!$F$4</f>
        <v>63.9375</v>
      </c>
      <c r="Q9" s="3">
        <f>MAX(Sword!E$5 - $C9, 0)*Sword!$F$5</f>
        <v>93.75</v>
      </c>
      <c r="R9" s="3">
        <f>MAX(Sword!E$6 - $C9, 0)*Sword!$F$6</f>
        <v>129</v>
      </c>
      <c r="S9" s="3">
        <f>MAX(Sword!E$7 - $C9, 0)*Sword!$F$7</f>
        <v>166.6875</v>
      </c>
      <c r="T9" s="3">
        <f>MAX(Sword!E$8 - $C9, 0)*Sword!$F$8</f>
        <v>207.375</v>
      </c>
      <c r="U9" s="3">
        <f>MAX(Sword!E$9 - $C9, 0)*Sword!$F$9</f>
        <v>28.5</v>
      </c>
      <c r="W9" s="3">
        <f>MAX(Axe!E$2 - $C9/2, 0)*MAX(1 - $D9/200,0)*Axe!$F$2</f>
        <v>65.720000000000013</v>
      </c>
      <c r="X9" s="3">
        <f>MAX(Axe!E$3 - $C9/2, 0)*MAX(1 - $D9/200,0)*Axe!$F$3</f>
        <v>87.420000000000016</v>
      </c>
      <c r="Y9" s="3">
        <f>MAX(Axe!E$4 - $C9/2, 0)*MAX(1 - $D9/200,0)*Axe!$F$4</f>
        <v>112.06500000000001</v>
      </c>
      <c r="Z9" s="3">
        <f>MAX(Axe!E$5 - $C9/2, 0)*MAX(1 - $D9/200,0)*Axe!$F$5</f>
        <v>140.58500000000001</v>
      </c>
      <c r="AA9" s="3">
        <f>MAX(Axe!E$6 - $C9/2, 0)*MAX(1 - $D9/200,0)*Axe!$F$6</f>
        <v>171.27500000000001</v>
      </c>
      <c r="AB9" s="3">
        <f>MAX(Axe!E$7 - $C9/2, 0)*MAX(1 - $D9/200,0)*Axe!$F$7</f>
        <v>205.22000000000003</v>
      </c>
      <c r="AD9" s="3">
        <f>MAX(Scythe!D$2, 0)*MAX(1 - $D9/100,0)*Scythe!$F$2</f>
        <v>50.6</v>
      </c>
      <c r="AE9" s="3">
        <f>MAX(Scythe!D$3, 0)*MAX(1 - $D9/100,0)*Scythe!$F$3</f>
        <v>67.100000000000009</v>
      </c>
      <c r="AF9" s="3">
        <f>MAX(Scythe!D$4, 0)*MAX(1 - $D9/100,0)*Scythe!$F$4</f>
        <v>85.800000000000011</v>
      </c>
      <c r="AG9" s="3">
        <f>MAX(Scythe!D$5, 0)*MAX(1 - $D9/100,0)*Scythe!$F$5</f>
        <v>107.80000000000001</v>
      </c>
      <c r="AH9" s="3">
        <f>MAX(Scythe!D$6, 0)*MAX(1 - $D9/100,0)*Scythe!$F$6</f>
        <v>132</v>
      </c>
      <c r="AI9" s="3">
        <f>MAX(Scythe!D$7, 0)*MAX(1 - $D9/100,0)*Scythe!$F$7</f>
        <v>158.4</v>
      </c>
      <c r="AJ9" s="3">
        <f>MAX(Scythe!D$8, 0)*MAX(1 - $D9/100,0)*Scythe!$F$8</f>
        <v>41.800000000000004</v>
      </c>
      <c r="AK9" s="3">
        <f>MAX(Scythe!D$9, 0)*MAX(1 - $D9/100,0)*Scythe!$F$9</f>
        <v>48.400000000000006</v>
      </c>
      <c r="AL9" s="3">
        <f>MAX(Scythe!D$10, 0)*MAX(1 - $D9/100,0)*Scythe!$F$10</f>
        <v>55.000000000000007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45.490669601611472</v>
      </c>
      <c r="AV9" s="3">
        <f>MAX(Bow!E$3 - $C9, 0)*MAX(1 - $D9/100,0)*Bow!$F$3</f>
        <v>64.479277687843734</v>
      </c>
      <c r="AW9" s="3">
        <f>MAX(Bow!E$4 - $C9, 0)*MAX(1 - $D9/100,0)*Bow!$F$4</f>
        <v>81.358040431161299</v>
      </c>
      <c r="AX9" s="3">
        <f>MAX(Bow!E$5 - $C9, 0)*MAX(1 - $D9/100,0)*Bow!$F$5</f>
        <v>104.56633920322295</v>
      </c>
      <c r="AY9" s="3">
        <f>MAX(Bow!E$6 - $C9, 0)*MAX(1 - $D9/100,0)*Bow!$F$6</f>
        <v>127.77463797528458</v>
      </c>
      <c r="AZ9" s="3">
        <f>MAX(Bow!E$7 - $C9, 0)*MAX(1 - $D9/100,0)*Bow!$F$7</f>
        <v>155.20262743317562</v>
      </c>
      <c r="BB9" s="3">
        <f>MAX(Crossbow!E$2 - $C9/2, 0)*MAX(1 - $D9/200,0)*Crossbow!$F$2</f>
        <v>69.827500000000001</v>
      </c>
      <c r="BC9" s="3">
        <f>MAX(Crossbow!E$3 - $C9/2, 0)*MAX(1 - $D9/200,0)*Crossbow!$F$3</f>
        <v>92.883750000000006</v>
      </c>
      <c r="BD9" s="3">
        <f>MAX(Crossbow!E$4 - $C9/2, 0)*MAX(1 - $D9/200,0)*Crossbow!$F$4</f>
        <v>119.3655</v>
      </c>
      <c r="BE9" s="3">
        <f>MAX(Crossbow!E$5 - $C9/2, 0)*MAX(1 - $D9/200,0)*Crossbow!$F$5</f>
        <v>148.87749999999997</v>
      </c>
      <c r="BF9" s="3">
        <f>MAX(Crossbow!E$6 - $C9/2, 0)*MAX(1 - $D9/200,0)*Crossbow!$F$6</f>
        <v>182.22342499999999</v>
      </c>
      <c r="BG9" s="3">
        <f>MAX(Crossbow!E$7 - $C9/2, 0)*MAX(1 - $D9/200,0)*Crossbow!$F$7</f>
        <v>218.027805</v>
      </c>
      <c r="BJ9">
        <f>MAX(doge!E$3 - $C9, 0)</f>
        <v>0</v>
      </c>
      <c r="BK9">
        <f>MAX(doge!$E$4 - $C9, 0)</f>
        <v>0</v>
      </c>
      <c r="BL9">
        <f>MAX(doge!$E$5 - $C9, 0)</f>
        <v>2</v>
      </c>
      <c r="BM9">
        <f>MAX(doge!$E$6 - $C9, 0)</f>
        <v>7</v>
      </c>
      <c r="BN9">
        <f>MAX(doge!$E$7 - $C9, 0)</f>
        <v>12</v>
      </c>
      <c r="BP9" s="3">
        <f>MAX(hors!$E$3 - $C9/2, 0)*MAX(1 - $D9/200,0)</f>
        <v>43.4</v>
      </c>
      <c r="BQ9" s="3">
        <f>MAX(hors!$E$4 - $C9/2, 0)*MAX(1 - $D9/200,0)</f>
        <v>55.024999999999999</v>
      </c>
      <c r="BR9" s="3">
        <f>MAX(hors!$E$5 - $C9/2, 0)*MAX(1 - $D9/200,0)</f>
        <v>74.400000000000006</v>
      </c>
      <c r="BS9" s="3">
        <f>MAX(hors!$E$6 - $C9/2, 0)*MAX(1 - $D9/200,0)</f>
        <v>93.775000000000006</v>
      </c>
      <c r="BU9" s="3">
        <f>MAX(irgl!$E$3 - $C9, 0)*MAX(1 - $D9/100,0)</f>
        <v>89.100000000000009</v>
      </c>
      <c r="BV9" s="3">
        <f>MAX(irgl!$E$4 - $C9, 0)*MAX(1 - $D9/100,0)</f>
        <v>102.85000000000001</v>
      </c>
      <c r="BW9" s="3">
        <f>MAX(irgl!$E$5 - $C9, 0)*MAX(1 - $D9/100,0)</f>
        <v>122.10000000000001</v>
      </c>
      <c r="BX9" s="3">
        <f>MAX(irgl!$E$6 - $C9, 0)*MAX(1 - $D9/100,0)</f>
        <v>144.10000000000002</v>
      </c>
      <c r="BZ9" s="3">
        <f>MAX(sngl!$E$3, 0)*MAX(1 - $D9/100,0)</f>
        <v>66</v>
      </c>
      <c r="CA9" s="3">
        <f>MAX(sngl!$E$4, 0)*MAX(1 - $D9/100,0)</f>
        <v>77</v>
      </c>
      <c r="CB9" s="3">
        <f>MAX(sngl!$E$5, 0)*MAX(1 - $D9/100,0)</f>
        <v>93.500000000000014</v>
      </c>
      <c r="CC9" s="3">
        <f>MAX(sngl!$E$6, 0)*MAX(1 - $D9/100,0)</f>
        <v>110.00000000000001</v>
      </c>
    </row>
    <row r="12" spans="1:81" x14ac:dyDescent="0.3">
      <c r="B12" t="s">
        <v>4</v>
      </c>
      <c r="C12" s="2">
        <v>0.1</v>
      </c>
    </row>
    <row r="13" spans="1:81" x14ac:dyDescent="0.3">
      <c r="B13" t="s">
        <v>5</v>
      </c>
      <c r="C13" s="2">
        <v>0.2</v>
      </c>
    </row>
    <row r="14" spans="1:81" x14ac:dyDescent="0.3">
      <c r="B14" t="s">
        <v>56</v>
      </c>
      <c r="C14">
        <v>2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:CC9">
    <cfRule type="colorScale" priority="1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zomb</vt:lpstr>
      <vt:lpstr>bzmb</vt:lpstr>
      <vt:lpstr>husk</vt:lpstr>
      <vt:lpstr>bhsk</vt:lpstr>
      <vt:lpstr>wskl</vt:lpstr>
      <vt:lpstr>pgsd</vt:lpstr>
      <vt:lpstr>brut</vt:lpstr>
      <vt:lpstr>vind</vt:lpstr>
      <vt:lpstr>spid</vt:lpstr>
      <vt:lpstr>cspd</vt:lpstr>
      <vt:lpstr>slvr</vt:lpstr>
      <vt:lpstr>skel</vt:lpstr>
      <vt:lpstr>stry</vt:lpstr>
      <vt:lpstr>pgsn</vt:lpstr>
      <vt:lpstr>pill</vt:lpstr>
      <vt:lpstr>phtm</vt:lpstr>
      <vt:lpstr>blze</vt:lpstr>
      <vt:lpstr>ghst</vt:lpstr>
      <vt:lpstr>crpr</vt:lpstr>
      <vt:lpstr>wtch</vt:lpstr>
      <vt:lpstr>ccpr</vt:lpstr>
      <vt:lpstr>irgl</vt:lpstr>
      <vt:lpstr>sngl</vt:lpstr>
      <vt:lpstr>doge</vt:lpstr>
      <vt:lpstr>kitn</vt:lpstr>
      <vt:lpstr>hors</vt:lpstr>
      <vt:lpstr>Sword</vt:lpstr>
      <vt:lpstr>Axe</vt:lpstr>
      <vt:lpstr>Scythe</vt:lpstr>
      <vt:lpstr>Staff</vt:lpstr>
      <vt:lpstr>Bow</vt:lpstr>
      <vt:lpstr>Crossbow</vt:lpstr>
      <vt:lpstr>Helmet</vt:lpstr>
      <vt:lpstr>Chestplate</vt:lpstr>
      <vt:lpstr>Leggings</vt:lpstr>
      <vt:lpstr>Boots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2023-12-07T19:22:18Z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