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ETU\METU 6th Semester\IE368\Case Studies\Case Study 2\"/>
    </mc:Choice>
  </mc:AlternateContent>
  <xr:revisionPtr revIDLastSave="0" documentId="13_ncr:1_{3B887CB5-194C-42CE-A95C-3BB3993988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2" r:id="rId1"/>
    <sheet name="Table 2" sheetId="1" r:id="rId2"/>
    <sheet name="Calculation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3" i="2"/>
  <c r="E11" i="2"/>
  <c r="G3" i="2"/>
  <c r="I3" i="2" s="1"/>
  <c r="F3" i="2"/>
  <c r="C3" i="6" l="1"/>
  <c r="C4" i="6"/>
  <c r="C5" i="6"/>
  <c r="C6" i="6"/>
  <c r="C7" i="6"/>
  <c r="C8" i="6"/>
  <c r="C9" i="6"/>
  <c r="C10" i="6"/>
  <c r="C11" i="6"/>
  <c r="C12" i="6"/>
  <c r="C13" i="6"/>
  <c r="C2" i="6"/>
  <c r="E2" i="6"/>
  <c r="E14" i="6" s="1"/>
  <c r="D3" i="6"/>
  <c r="D4" i="6"/>
  <c r="D5" i="6"/>
  <c r="D6" i="6"/>
  <c r="D7" i="6"/>
  <c r="D8" i="6"/>
  <c r="D9" i="6"/>
  <c r="D10" i="6"/>
  <c r="D11" i="6"/>
  <c r="D12" i="6"/>
  <c r="D13" i="6"/>
  <c r="D2" i="6"/>
  <c r="N3" i="6"/>
  <c r="N4" i="6" s="1"/>
  <c r="C4" i="2"/>
  <c r="C5" i="2" l="1"/>
  <c r="G4" i="2"/>
  <c r="I4" i="2" s="1"/>
  <c r="F4" i="2"/>
  <c r="G2" i="6"/>
  <c r="H2" i="6" s="1"/>
  <c r="G8" i="6"/>
  <c r="H8" i="6" s="1"/>
  <c r="G4" i="6"/>
  <c r="H4" i="6" s="1"/>
  <c r="G11" i="6"/>
  <c r="H11" i="6" s="1"/>
  <c r="F8" i="6"/>
  <c r="F4" i="6"/>
  <c r="F11" i="6"/>
  <c r="F2" i="6"/>
  <c r="C14" i="6"/>
  <c r="D14" i="6"/>
  <c r="K3" i="6" l="1"/>
  <c r="K4" i="6" s="1"/>
  <c r="N6" i="6"/>
  <c r="N7" i="6" s="1"/>
  <c r="C6" i="2"/>
  <c r="F5" i="2"/>
  <c r="G5" i="2"/>
  <c r="I5" i="2" s="1"/>
  <c r="G6" i="2" l="1"/>
  <c r="I6" i="2" s="1"/>
  <c r="F6" i="2"/>
  <c r="K6" i="6"/>
  <c r="K8" i="6" s="1"/>
  <c r="K7" i="6" l="1"/>
</calcChain>
</file>

<file path=xl/sharedStrings.xml><?xml version="1.0" encoding="utf-8"?>
<sst xmlns="http://schemas.openxmlformats.org/spreadsheetml/2006/main" count="108" uniqueCount="83">
  <si>
    <t>Production Step</t>
  </si>
  <si>
    <t>N</t>
  </si>
  <si>
    <t>S</t>
  </si>
  <si>
    <t>R</t>
  </si>
  <si>
    <t>Cutting</t>
  </si>
  <si>
    <t>Stitching</t>
  </si>
  <si>
    <t>Sole Manufacturing</t>
  </si>
  <si>
    <t>Assembly</t>
  </si>
  <si>
    <t>Number of failures</t>
  </si>
  <si>
    <t>Failure (defect) opportunity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</si>
  <si>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</si>
  <si>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</si>
  <si>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</si>
  <si>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</si>
  <si>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</si>
  <si>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</si>
  <si>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</si>
  <si>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</si>
  <si>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</si>
  <si>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</si>
  <si>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</si>
  <si>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</si>
  <si>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</si>
  <si>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</si>
  <si>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</si>
  <si>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</si>
  <si>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</si>
  <si>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</si>
  <si>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</si>
  <si>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</si>
  <si>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</si>
  <si>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</si>
  <si>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</si>
  <si>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</si>
  <si>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</si>
  <si>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</si>
  <si>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</si>
  <si>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</si>
  <si>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</si>
  <si>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</si>
  <si>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Uneven cuts</t>
  </si>
  <si>
    <t>Damaged material</t>
  </si>
  <si>
    <t>Frayed seams</t>
  </si>
  <si>
    <t>Uneven stitches</t>
  </si>
  <si>
    <t>Misalignment of material</t>
  </si>
  <si>
    <t>Loose stitches</t>
  </si>
  <si>
    <t>Air pockets/bubbles within the sole</t>
  </si>
  <si>
    <t>Uneven thickness</t>
  </si>
  <si>
    <t>Rough surface</t>
  </si>
  <si>
    <t>Misalignment of upper shoe and soles</t>
  </si>
  <si>
    <t>Weakly attached closures</t>
  </si>
  <si>
    <t>Inconsistent coloring or finishing</t>
  </si>
  <si>
    <t>Notes</t>
  </si>
  <si>
    <t>-On day 10, the sole polishing machine malfunctioned. It was repaired on the same day.</t>
  </si>
  <si>
    <t>-On day 17, the operators had forgotten to change the dull blade in the cutting machine.It was replaced before the next days production began.</t>
  </si>
  <si>
    <t>-On day 28, the thread tension setting was not calibrated properly on the stitching machine. It was fixed on the same day.</t>
  </si>
  <si>
    <t>Total Defects Counted</t>
  </si>
  <si>
    <t>Total</t>
  </si>
  <si>
    <t>DPMO:</t>
  </si>
  <si>
    <t>DPO:</t>
  </si>
  <si>
    <t>Long-term Sigma</t>
  </si>
  <si>
    <t>Short-Term Sigma</t>
  </si>
  <si>
    <t>Mean</t>
  </si>
  <si>
    <t>StDev</t>
  </si>
  <si>
    <t>(Obtained from C chart of total)</t>
  </si>
  <si>
    <t>Defect Opportunities (60000=2000*30)</t>
  </si>
  <si>
    <t>Units (60000=2000*30)</t>
  </si>
  <si>
    <t>DPU:</t>
  </si>
  <si>
    <t>DPMU:
(Defects per Million Units)</t>
  </si>
  <si>
    <t>(For the entire process)</t>
  </si>
  <si>
    <t>DPU Per Process</t>
  </si>
  <si>
    <t>-</t>
  </si>
  <si>
    <t>Sigma-Z Level</t>
  </si>
  <si>
    <t>Sigma-Z Levels</t>
  </si>
  <si>
    <t>DPO</t>
  </si>
  <si>
    <t>FTY</t>
  </si>
  <si>
    <t>FPY</t>
  </si>
  <si>
    <t>NY</t>
  </si>
  <si>
    <t>TotFTY</t>
  </si>
  <si>
    <t>Rolled Throughput Yield</t>
  </si>
  <si>
    <t>RTY</t>
  </si>
  <si>
    <t>DPU (estimated value)</t>
  </si>
  <si>
    <t>DPU (actual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</si>
</sst>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2"/>
      <color rgb="FF000000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6" borderId="0" xfId="0" applyFill="1"/>
    <xf numFmtId="0" fontId="7" fillId="7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10" fillId="5" borderId="0" xfId="0" applyFont="1" applyFill="1"/>
    <xf numFmtId="0" fontId="0" fillId="2" borderId="0" xfId="0" applyFill="1"/>
    <xf numFmtId="0" fontId="0" fillId="2" borderId="31" xfId="0" applyFill="1" applyBorder="1"/>
    <xf numFmtId="0" fontId="13" fillId="10" borderId="24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3" fillId="10" borderId="27" xfId="0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6" fillId="0" borderId="0" xfId="0" applyFont="1"/>
    <xf numFmtId="0" fontId="14" fillId="2" borderId="12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6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3" fillId="9" borderId="0" xfId="0" quotePrefix="1" applyFont="1" applyFill="1"/>
    <xf numFmtId="0" fontId="11" fillId="0" borderId="0" xfId="0" applyFont="1"/>
    <xf numFmtId="0" fontId="11" fillId="0" borderId="31" xfId="0" applyFont="1" applyBorder="1"/>
    <xf numFmtId="49" fontId="3" fillId="8" borderId="17" xfId="0" quotePrefix="1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31" xfId="0" applyFont="1" applyBorder="1"/>
    <xf numFmtId="49" fontId="12" fillId="8" borderId="18" xfId="0" applyNumberFormat="1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0" fontId="3" fillId="8" borderId="10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6" xfId="0" applyFont="1" applyBorder="1"/>
    <xf numFmtId="49" fontId="3" fillId="8" borderId="7" xfId="0" applyNumberFormat="1" applyFont="1" applyFill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5" fillId="2" borderId="7" xfId="0" applyFont="1" applyFill="1" applyBorder="1" applyAlignment="1">
      <alignment horizontal="center" vertical="center"/>
    </xf>
    <xf numFmtId="0" fontId="4" fillId="2" borderId="8" xfId="0" applyFont="1" applyFill="1" applyBorder="1"/>
    <xf numFmtId="0" fontId="4" fillId="2" borderId="9" xfId="0" applyFont="1" applyFill="1" applyBorder="1"/>
    <xf numFmtId="0" fontId="6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6186-A08C-4FFE-A4EC-22E658B5C149}">
  <dimension ref="A1:AT50"/>
  <sheetViews>
    <sheetView workbookViewId="0">
      <selection activeCell="H10" sqref="H10"/>
    </sheetView>
  </sheetViews>
  <sheetFormatPr defaultRowHeight="14.4" x14ac:dyDescent="0.3"/>
  <cols>
    <col min="2" max="2" width="22" customWidth="1"/>
    <col min="3" max="3" width="14.88671875" customWidth="1"/>
    <col min="4" max="4" width="27.44140625" customWidth="1"/>
    <col min="5" max="5" width="16.33203125" customWidth="1"/>
    <col min="6" max="6" width="18.77734375" customWidth="1"/>
    <col min="8" max="8" width="18.109375" customWidth="1"/>
    <col min="9" max="9" width="28.109375" customWidth="1"/>
  </cols>
  <sheetData>
    <row r="1" spans="1:46" ht="39.7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9.25" customHeight="1" thickBot="1" x14ac:dyDescent="0.35">
      <c r="A2" s="1"/>
      <c r="B2" s="2" t="s">
        <v>0</v>
      </c>
      <c r="C2" s="3" t="s">
        <v>1</v>
      </c>
      <c r="D2" s="2" t="s">
        <v>2</v>
      </c>
      <c r="E2" s="3" t="s">
        <v>3</v>
      </c>
      <c r="F2" s="57" t="s">
        <v>75</v>
      </c>
      <c r="G2" s="2" t="s">
        <v>76</v>
      </c>
      <c r="H2" s="56" t="s">
        <v>82</v>
      </c>
      <c r="I2" s="56" t="s">
        <v>81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29.25" customHeight="1" thickBot="1" x14ac:dyDescent="0.35">
      <c r="A3" s="1"/>
      <c r="B3" s="4" t="s">
        <v>4</v>
      </c>
      <c r="C3" s="5">
        <v>400000</v>
      </c>
      <c r="D3" s="4">
        <v>46</v>
      </c>
      <c r="E3" s="5">
        <v>116</v>
      </c>
      <c r="F3" s="58">
        <f>(C3-D3)/C3</f>
        <v>0.99988500000000002</v>
      </c>
      <c r="G3" s="4">
        <f>(C3-D3-E3)/C3</f>
        <v>0.99959500000000001</v>
      </c>
      <c r="H3" s="4">
        <f>SUM(D3:E3)/C3</f>
        <v>4.0499999999999998E-4</v>
      </c>
      <c r="I3" s="4">
        <f>-LN(G3)</f>
        <v>4.0508203465009195E-4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29.25" customHeight="1" thickBot="1" x14ac:dyDescent="0.35">
      <c r="A4" s="1"/>
      <c r="B4" s="6" t="s">
        <v>5</v>
      </c>
      <c r="C4" s="5">
        <f>C3-D3</f>
        <v>399954</v>
      </c>
      <c r="D4" s="4">
        <v>104</v>
      </c>
      <c r="E4" s="5">
        <v>242</v>
      </c>
      <c r="F4" s="58">
        <f t="shared" ref="F4:F6" si="0">(C4-D4)/C4</f>
        <v>0.99973997009656113</v>
      </c>
      <c r="G4" s="4">
        <f t="shared" ref="G4:G6" si="1">(C4-D4-E4)/C4</f>
        <v>0.99913490051355902</v>
      </c>
      <c r="H4" s="4">
        <f t="shared" ref="H4:H6" si="2">SUM(D4:E4)/C4</f>
        <v>8.6509948644094073E-4</v>
      </c>
      <c r="I4" s="4">
        <f t="shared" ref="I4:I6" si="3">-LN(G4)</f>
        <v>8.654739009544758E-4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29.25" customHeight="1" thickBot="1" x14ac:dyDescent="0.35">
      <c r="A5" s="1"/>
      <c r="B5" s="5" t="s">
        <v>6</v>
      </c>
      <c r="C5" s="5">
        <f>C4-D4</f>
        <v>399850</v>
      </c>
      <c r="D5" s="4">
        <v>56</v>
      </c>
      <c r="E5" s="5">
        <v>96</v>
      </c>
      <c r="F5" s="58">
        <f t="shared" si="0"/>
        <v>0.99985994748030516</v>
      </c>
      <c r="G5" s="4">
        <f t="shared" si="1"/>
        <v>0.99961985744654247</v>
      </c>
      <c r="H5" s="4">
        <f t="shared" si="2"/>
        <v>3.8014255345754659E-4</v>
      </c>
      <c r="I5" s="4">
        <f t="shared" si="3"/>
        <v>3.8021482595448577E-4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29.25" customHeight="1" thickBot="1" x14ac:dyDescent="0.35">
      <c r="A6" s="1"/>
      <c r="B6" s="6" t="s">
        <v>7</v>
      </c>
      <c r="C6" s="7">
        <f>C5-D5</f>
        <v>399794</v>
      </c>
      <c r="D6" s="6">
        <v>232</v>
      </c>
      <c r="E6" s="7">
        <v>646</v>
      </c>
      <c r="F6" s="58">
        <f t="shared" si="0"/>
        <v>0.99941970114609024</v>
      </c>
      <c r="G6" s="8">
        <f t="shared" si="1"/>
        <v>0.99780386899253115</v>
      </c>
      <c r="H6" s="8">
        <f t="shared" si="2"/>
        <v>2.1961310074688463E-3</v>
      </c>
      <c r="I6" s="4">
        <f t="shared" si="3"/>
        <v>2.1985460396357014E-3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6.2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6" ht="16.2" thickBot="1" x14ac:dyDescent="0.35">
      <c r="A8" s="1"/>
      <c r="B8" s="1"/>
      <c r="C8" s="1"/>
      <c r="D8" s="2" t="s">
        <v>78</v>
      </c>
      <c r="E8" s="2">
        <v>0.99890500000000015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6" ht="16.2" thickBot="1" x14ac:dyDescent="0.35">
      <c r="A9" s="1"/>
      <c r="B9" s="1"/>
      <c r="C9" s="1"/>
      <c r="D9" s="4" t="s">
        <v>79</v>
      </c>
      <c r="E9" s="4">
        <v>0.99615808232182246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6" ht="16.2" thickBot="1" x14ac:dyDescent="0.35">
      <c r="A10" s="1"/>
      <c r="B10" s="1"/>
      <c r="C10" s="1"/>
      <c r="D10" s="4" t="s">
        <v>80</v>
      </c>
      <c r="E10" s="4">
        <v>0.99615808232182246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6" ht="16.2" thickBot="1" x14ac:dyDescent="0.35">
      <c r="A11" s="1"/>
      <c r="B11" s="1"/>
      <c r="C11" s="1"/>
      <c r="D11" s="4" t="s">
        <v>77</v>
      </c>
      <c r="E11" s="4">
        <f>E10^(1/4)</f>
        <v>0.99903813368994998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6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6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6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0"/>
  <sheetViews>
    <sheetView zoomScale="75" zoomScaleNormal="75" workbookViewId="0">
      <selection activeCell="C13" sqref="C13"/>
    </sheetView>
  </sheetViews>
  <sheetFormatPr defaultRowHeight="14.4" x14ac:dyDescent="0.3"/>
  <cols>
    <col min="1" max="1" width="5.44140625" customWidth="1"/>
    <col min="2" max="2" width="17.88671875" customWidth="1"/>
    <col min="3" max="3" width="22.109375" customWidth="1"/>
  </cols>
  <sheetData>
    <row r="1" spans="1:38" ht="15" thickBo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" thickBot="1" x14ac:dyDescent="0.35">
      <c r="A2" s="9"/>
      <c r="B2" s="10"/>
      <c r="C2" s="10"/>
      <c r="D2" s="74" t="s">
        <v>8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6"/>
      <c r="AH2" s="9"/>
      <c r="AI2" s="9"/>
      <c r="AJ2" s="9"/>
      <c r="AK2" s="9"/>
      <c r="AL2" s="9"/>
    </row>
    <row r="3" spans="1:38" ht="41.25" customHeight="1" thickBot="1" x14ac:dyDescent="0.35">
      <c r="A3" s="9"/>
      <c r="B3" s="11" t="s">
        <v>0</v>
      </c>
      <c r="C3" s="12" t="s">
        <v>9</v>
      </c>
      <c r="D3" s="13" t="s">
        <v>10</v>
      </c>
      <c r="E3" s="14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16</v>
      </c>
      <c r="K3" s="14" t="s">
        <v>17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26</v>
      </c>
      <c r="U3" s="14" t="s">
        <v>27</v>
      </c>
      <c r="V3" s="14" t="s">
        <v>28</v>
      </c>
      <c r="W3" s="14" t="s">
        <v>29</v>
      </c>
      <c r="X3" s="14" t="s">
        <v>30</v>
      </c>
      <c r="Y3" s="14" t="s">
        <v>31</v>
      </c>
      <c r="Z3" s="14" t="s">
        <v>32</v>
      </c>
      <c r="AA3" s="14" t="s">
        <v>33</v>
      </c>
      <c r="AB3" s="14" t="s">
        <v>34</v>
      </c>
      <c r="AC3" s="14" t="s">
        <v>35</v>
      </c>
      <c r="AD3" s="14" t="s">
        <v>36</v>
      </c>
      <c r="AE3" s="14" t="s">
        <v>37</v>
      </c>
      <c r="AF3" s="14" t="s">
        <v>38</v>
      </c>
      <c r="AG3" s="15" t="s">
        <v>39</v>
      </c>
      <c r="AH3" s="9"/>
      <c r="AI3" s="9"/>
      <c r="AJ3" s="9"/>
      <c r="AK3" s="9"/>
      <c r="AL3" s="9"/>
    </row>
    <row r="4" spans="1:38" ht="27" customHeight="1" x14ac:dyDescent="0.3">
      <c r="A4" s="9"/>
      <c r="B4" s="77" t="s">
        <v>4</v>
      </c>
      <c r="C4" s="16" t="s">
        <v>40</v>
      </c>
      <c r="D4" s="21">
        <v>1</v>
      </c>
      <c r="E4" s="22">
        <v>1</v>
      </c>
      <c r="F4" s="22">
        <v>0</v>
      </c>
      <c r="G4" s="22">
        <v>0</v>
      </c>
      <c r="H4" s="22">
        <v>1</v>
      </c>
      <c r="I4" s="22">
        <v>0</v>
      </c>
      <c r="J4" s="22">
        <v>0</v>
      </c>
      <c r="K4" s="22">
        <v>1</v>
      </c>
      <c r="L4" s="22">
        <v>1</v>
      </c>
      <c r="M4" s="22">
        <v>0</v>
      </c>
      <c r="N4" s="22">
        <v>0</v>
      </c>
      <c r="O4" s="22">
        <v>0</v>
      </c>
      <c r="P4" s="22">
        <v>2</v>
      </c>
      <c r="Q4" s="22">
        <v>0</v>
      </c>
      <c r="R4" s="22">
        <v>0</v>
      </c>
      <c r="S4" s="22">
        <v>0</v>
      </c>
      <c r="T4" s="36">
        <v>4</v>
      </c>
      <c r="U4" s="22">
        <v>0</v>
      </c>
      <c r="V4" s="22">
        <v>1</v>
      </c>
      <c r="W4" s="22">
        <v>0</v>
      </c>
      <c r="X4" s="22">
        <v>0</v>
      </c>
      <c r="Y4" s="22">
        <v>0</v>
      </c>
      <c r="Z4" s="22">
        <v>1</v>
      </c>
      <c r="AA4" s="22">
        <v>0</v>
      </c>
      <c r="AB4" s="22">
        <v>1</v>
      </c>
      <c r="AC4" s="22">
        <v>1</v>
      </c>
      <c r="AD4" s="22">
        <v>0</v>
      </c>
      <c r="AE4" s="22">
        <v>1</v>
      </c>
      <c r="AF4" s="22">
        <v>0</v>
      </c>
      <c r="AG4" s="23">
        <v>3</v>
      </c>
      <c r="AH4" s="9"/>
      <c r="AI4" s="9"/>
      <c r="AJ4" s="9"/>
      <c r="AK4" s="9"/>
      <c r="AL4" s="9"/>
    </row>
    <row r="5" spans="1:38" ht="27" customHeight="1" thickBot="1" x14ac:dyDescent="0.35">
      <c r="A5" s="9"/>
      <c r="B5" s="78"/>
      <c r="C5" s="17" t="s">
        <v>41</v>
      </c>
      <c r="D5" s="24">
        <v>0</v>
      </c>
      <c r="E5" s="25">
        <v>1</v>
      </c>
      <c r="F5" s="25">
        <v>0</v>
      </c>
      <c r="G5" s="25">
        <v>0</v>
      </c>
      <c r="H5" s="25">
        <v>2</v>
      </c>
      <c r="I5" s="25">
        <v>0</v>
      </c>
      <c r="J5" s="25">
        <v>1</v>
      </c>
      <c r="K5" s="25">
        <v>0</v>
      </c>
      <c r="L5" s="25">
        <v>0</v>
      </c>
      <c r="M5" s="25">
        <v>1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1</v>
      </c>
      <c r="T5" s="37">
        <v>8</v>
      </c>
      <c r="U5" s="25">
        <v>0</v>
      </c>
      <c r="V5" s="25">
        <v>1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2</v>
      </c>
      <c r="AC5" s="25">
        <v>0</v>
      </c>
      <c r="AD5" s="25">
        <v>0</v>
      </c>
      <c r="AE5" s="25">
        <v>0</v>
      </c>
      <c r="AF5" s="25">
        <v>1</v>
      </c>
      <c r="AG5" s="26">
        <v>0</v>
      </c>
      <c r="AH5" s="9"/>
      <c r="AI5" s="9"/>
      <c r="AJ5" s="9"/>
      <c r="AK5" s="9"/>
      <c r="AL5" s="9"/>
    </row>
    <row r="6" spans="1:38" ht="27" customHeight="1" x14ac:dyDescent="0.3">
      <c r="A6" s="9"/>
      <c r="B6" s="77" t="s">
        <v>5</v>
      </c>
      <c r="C6" s="16" t="s">
        <v>42</v>
      </c>
      <c r="D6" s="21">
        <v>1</v>
      </c>
      <c r="E6" s="22">
        <v>0</v>
      </c>
      <c r="F6" s="22">
        <v>0</v>
      </c>
      <c r="G6" s="22">
        <v>1</v>
      </c>
      <c r="H6" s="22">
        <v>0</v>
      </c>
      <c r="I6" s="22">
        <v>0</v>
      </c>
      <c r="J6" s="22">
        <v>1</v>
      </c>
      <c r="K6" s="22">
        <v>0</v>
      </c>
      <c r="L6" s="22">
        <v>0</v>
      </c>
      <c r="M6" s="22">
        <v>1</v>
      </c>
      <c r="N6" s="22">
        <v>0</v>
      </c>
      <c r="O6" s="22">
        <v>0</v>
      </c>
      <c r="P6" s="22">
        <v>0</v>
      </c>
      <c r="Q6" s="22">
        <v>1</v>
      </c>
      <c r="R6" s="22">
        <v>2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1</v>
      </c>
      <c r="AA6" s="22">
        <v>0</v>
      </c>
      <c r="AB6" s="22">
        <v>1</v>
      </c>
      <c r="AC6" s="22">
        <v>0</v>
      </c>
      <c r="AD6" s="22">
        <v>0</v>
      </c>
      <c r="AE6" s="36">
        <v>1</v>
      </c>
      <c r="AF6" s="22">
        <v>0</v>
      </c>
      <c r="AG6" s="23">
        <v>0</v>
      </c>
      <c r="AH6" s="9"/>
      <c r="AI6" s="9"/>
      <c r="AJ6" s="9"/>
      <c r="AK6" s="9"/>
      <c r="AL6" s="9"/>
    </row>
    <row r="7" spans="1:38" ht="27" customHeight="1" x14ac:dyDescent="0.3">
      <c r="A7" s="9"/>
      <c r="B7" s="79"/>
      <c r="C7" s="18" t="s">
        <v>43</v>
      </c>
      <c r="D7" s="27">
        <v>0</v>
      </c>
      <c r="E7" s="28">
        <v>0</v>
      </c>
      <c r="F7" s="28">
        <v>1</v>
      </c>
      <c r="G7" s="28">
        <v>2</v>
      </c>
      <c r="H7" s="28">
        <v>0</v>
      </c>
      <c r="I7" s="28">
        <v>1</v>
      </c>
      <c r="J7" s="28">
        <v>1</v>
      </c>
      <c r="K7" s="28">
        <v>1</v>
      </c>
      <c r="L7" s="28">
        <v>0</v>
      </c>
      <c r="M7" s="28">
        <v>0</v>
      </c>
      <c r="N7" s="28">
        <v>0</v>
      </c>
      <c r="O7" s="28">
        <v>2</v>
      </c>
      <c r="P7" s="28">
        <v>0</v>
      </c>
      <c r="Q7" s="28">
        <v>0</v>
      </c>
      <c r="R7" s="28">
        <v>1</v>
      </c>
      <c r="S7" s="28">
        <v>0</v>
      </c>
      <c r="T7" s="28">
        <v>0</v>
      </c>
      <c r="U7" s="28">
        <v>0</v>
      </c>
      <c r="V7" s="28">
        <v>1</v>
      </c>
      <c r="W7" s="28">
        <v>0</v>
      </c>
      <c r="X7" s="28">
        <v>0</v>
      </c>
      <c r="Y7" s="28">
        <v>0</v>
      </c>
      <c r="Z7" s="28">
        <v>0</v>
      </c>
      <c r="AA7" s="28">
        <v>1</v>
      </c>
      <c r="AB7" s="28">
        <v>1</v>
      </c>
      <c r="AC7" s="28">
        <v>0</v>
      </c>
      <c r="AD7" s="28">
        <v>0</v>
      </c>
      <c r="AE7" s="38">
        <v>0</v>
      </c>
      <c r="AF7" s="28">
        <v>0</v>
      </c>
      <c r="AG7" s="29">
        <v>1</v>
      </c>
      <c r="AH7" s="9"/>
      <c r="AI7" s="9"/>
      <c r="AJ7" s="9"/>
      <c r="AK7" s="9"/>
      <c r="AL7" s="9"/>
    </row>
    <row r="8" spans="1:38" ht="27" customHeight="1" x14ac:dyDescent="0.3">
      <c r="A8" s="9"/>
      <c r="B8" s="79"/>
      <c r="C8" s="18" t="s">
        <v>44</v>
      </c>
      <c r="D8" s="27">
        <v>2</v>
      </c>
      <c r="E8" s="28">
        <v>1</v>
      </c>
      <c r="F8" s="28">
        <v>1</v>
      </c>
      <c r="G8" s="28">
        <v>1</v>
      </c>
      <c r="H8" s="28">
        <v>2</v>
      </c>
      <c r="I8" s="28">
        <v>0</v>
      </c>
      <c r="J8" s="28">
        <v>3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1</v>
      </c>
      <c r="R8" s="28">
        <v>0</v>
      </c>
      <c r="S8" s="28">
        <v>0</v>
      </c>
      <c r="T8" s="28">
        <v>1</v>
      </c>
      <c r="U8" s="28">
        <v>1</v>
      </c>
      <c r="V8" s="28">
        <v>0</v>
      </c>
      <c r="W8" s="28">
        <v>1</v>
      </c>
      <c r="X8" s="28">
        <v>0</v>
      </c>
      <c r="Y8" s="28">
        <v>2</v>
      </c>
      <c r="Z8" s="28">
        <v>0</v>
      </c>
      <c r="AA8" s="28">
        <v>0</v>
      </c>
      <c r="AB8" s="28">
        <v>1</v>
      </c>
      <c r="AC8" s="28">
        <v>0</v>
      </c>
      <c r="AD8" s="28">
        <v>1</v>
      </c>
      <c r="AE8" s="38">
        <v>0</v>
      </c>
      <c r="AF8" s="28">
        <v>1</v>
      </c>
      <c r="AG8" s="29">
        <v>0</v>
      </c>
      <c r="AH8" s="9"/>
      <c r="AI8" s="9"/>
      <c r="AJ8" s="9"/>
      <c r="AK8" s="9"/>
      <c r="AL8" s="9"/>
    </row>
    <row r="9" spans="1:38" ht="27" customHeight="1" thickBot="1" x14ac:dyDescent="0.35">
      <c r="A9" s="9"/>
      <c r="B9" s="80"/>
      <c r="C9" s="17" t="s">
        <v>45</v>
      </c>
      <c r="D9" s="24">
        <v>2</v>
      </c>
      <c r="E9" s="25">
        <v>0</v>
      </c>
      <c r="F9" s="25">
        <v>0</v>
      </c>
      <c r="G9" s="25">
        <v>0</v>
      </c>
      <c r="H9" s="25">
        <v>2</v>
      </c>
      <c r="I9" s="25">
        <v>1</v>
      </c>
      <c r="J9" s="25">
        <v>0</v>
      </c>
      <c r="K9" s="25">
        <v>0</v>
      </c>
      <c r="L9" s="25">
        <v>1</v>
      </c>
      <c r="M9" s="25">
        <v>1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1</v>
      </c>
      <c r="U9" s="25">
        <v>0</v>
      </c>
      <c r="V9" s="25">
        <v>0</v>
      </c>
      <c r="W9" s="25">
        <v>2</v>
      </c>
      <c r="X9" s="25">
        <v>0</v>
      </c>
      <c r="Y9" s="25">
        <v>1</v>
      </c>
      <c r="Z9" s="25">
        <v>0</v>
      </c>
      <c r="AA9" s="25">
        <v>0</v>
      </c>
      <c r="AB9" s="25">
        <v>1</v>
      </c>
      <c r="AC9" s="25">
        <v>1</v>
      </c>
      <c r="AD9" s="25">
        <v>0</v>
      </c>
      <c r="AE9" s="37">
        <v>9</v>
      </c>
      <c r="AF9" s="25">
        <v>0</v>
      </c>
      <c r="AG9" s="26">
        <v>0</v>
      </c>
      <c r="AH9" s="9"/>
      <c r="AI9" s="9"/>
      <c r="AJ9" s="9"/>
      <c r="AK9" s="9"/>
      <c r="AL9" s="9"/>
    </row>
    <row r="10" spans="1:38" ht="27" customHeight="1" x14ac:dyDescent="0.3">
      <c r="A10" s="9"/>
      <c r="B10" s="77" t="s">
        <v>6</v>
      </c>
      <c r="C10" s="16" t="s">
        <v>46</v>
      </c>
      <c r="D10" s="21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0</v>
      </c>
      <c r="K10" s="22">
        <v>0</v>
      </c>
      <c r="L10" s="22">
        <v>1</v>
      </c>
      <c r="M10" s="33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1</v>
      </c>
      <c r="U10" s="22">
        <v>0</v>
      </c>
      <c r="V10" s="22">
        <v>1</v>
      </c>
      <c r="W10" s="22">
        <v>0</v>
      </c>
      <c r="X10" s="22">
        <v>0</v>
      </c>
      <c r="Y10" s="22">
        <v>0</v>
      </c>
      <c r="Z10" s="22">
        <v>1</v>
      </c>
      <c r="AA10" s="22">
        <v>0</v>
      </c>
      <c r="AB10" s="22">
        <v>0</v>
      </c>
      <c r="AC10" s="22">
        <v>0</v>
      </c>
      <c r="AD10" s="22">
        <v>0</v>
      </c>
      <c r="AE10" s="22">
        <v>1</v>
      </c>
      <c r="AF10" s="22">
        <v>0</v>
      </c>
      <c r="AG10" s="23">
        <v>0</v>
      </c>
      <c r="AH10" s="9"/>
      <c r="AI10" s="9"/>
      <c r="AJ10" s="9"/>
      <c r="AK10" s="9"/>
      <c r="AL10" s="9"/>
    </row>
    <row r="11" spans="1:38" ht="27" customHeight="1" x14ac:dyDescent="0.3">
      <c r="A11" s="9"/>
      <c r="B11" s="78"/>
      <c r="C11" s="17" t="s">
        <v>47</v>
      </c>
      <c r="D11" s="27">
        <v>0</v>
      </c>
      <c r="E11" s="28">
        <v>1</v>
      </c>
      <c r="F11" s="28">
        <v>1</v>
      </c>
      <c r="G11" s="28">
        <v>0</v>
      </c>
      <c r="H11" s="28">
        <v>0</v>
      </c>
      <c r="I11" s="28">
        <v>2</v>
      </c>
      <c r="J11" s="28">
        <v>0</v>
      </c>
      <c r="K11" s="28">
        <v>0</v>
      </c>
      <c r="L11" s="28">
        <v>0</v>
      </c>
      <c r="M11" s="34">
        <v>0</v>
      </c>
      <c r="N11" s="28">
        <v>1</v>
      </c>
      <c r="O11" s="28">
        <v>0</v>
      </c>
      <c r="P11" s="28">
        <v>1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1</v>
      </c>
      <c r="W11" s="28">
        <v>0</v>
      </c>
      <c r="X11" s="28">
        <v>1</v>
      </c>
      <c r="Y11" s="28">
        <v>0</v>
      </c>
      <c r="Z11" s="28">
        <v>0</v>
      </c>
      <c r="AA11" s="28">
        <v>0</v>
      </c>
      <c r="AB11" s="28">
        <v>1</v>
      </c>
      <c r="AC11" s="28">
        <v>1</v>
      </c>
      <c r="AD11" s="28">
        <v>0</v>
      </c>
      <c r="AE11" s="28">
        <v>0</v>
      </c>
      <c r="AF11" s="28">
        <v>0</v>
      </c>
      <c r="AG11" s="29">
        <v>0</v>
      </c>
      <c r="AH11" s="9"/>
      <c r="AI11" s="9"/>
      <c r="AJ11" s="9"/>
      <c r="AK11" s="9"/>
      <c r="AL11" s="9"/>
    </row>
    <row r="12" spans="1:38" ht="27" customHeight="1" thickBot="1" x14ac:dyDescent="0.35">
      <c r="A12" s="9"/>
      <c r="B12" s="78"/>
      <c r="C12" s="17" t="s">
        <v>48</v>
      </c>
      <c r="D12" s="24">
        <v>0</v>
      </c>
      <c r="E12" s="25">
        <v>0</v>
      </c>
      <c r="F12" s="25">
        <v>0</v>
      </c>
      <c r="G12" s="25">
        <v>0</v>
      </c>
      <c r="H12" s="25">
        <v>1</v>
      </c>
      <c r="I12" s="25">
        <v>0</v>
      </c>
      <c r="J12" s="25">
        <v>0</v>
      </c>
      <c r="K12" s="25">
        <v>0</v>
      </c>
      <c r="L12" s="25">
        <v>0</v>
      </c>
      <c r="M12" s="35">
        <v>13</v>
      </c>
      <c r="N12" s="25">
        <v>0</v>
      </c>
      <c r="O12" s="25">
        <v>1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2</v>
      </c>
      <c r="Z12" s="25">
        <v>0</v>
      </c>
      <c r="AA12" s="25">
        <v>0</v>
      </c>
      <c r="AB12" s="25">
        <v>0</v>
      </c>
      <c r="AC12" s="25">
        <v>1</v>
      </c>
      <c r="AD12" s="25">
        <v>0</v>
      </c>
      <c r="AE12" s="25">
        <v>0</v>
      </c>
      <c r="AF12" s="25">
        <v>0</v>
      </c>
      <c r="AG12" s="26">
        <v>0</v>
      </c>
      <c r="AH12" s="9"/>
      <c r="AI12" s="9"/>
      <c r="AJ12" s="9"/>
      <c r="AK12" s="9"/>
      <c r="AL12" s="9"/>
    </row>
    <row r="13" spans="1:38" ht="27" customHeight="1" x14ac:dyDescent="0.3">
      <c r="A13" s="9"/>
      <c r="B13" s="81" t="s">
        <v>7</v>
      </c>
      <c r="C13" s="16" t="s">
        <v>49</v>
      </c>
      <c r="D13" s="21">
        <v>1</v>
      </c>
      <c r="E13" s="22">
        <v>0</v>
      </c>
      <c r="F13" s="22">
        <v>0</v>
      </c>
      <c r="G13" s="22">
        <v>1</v>
      </c>
      <c r="H13" s="22">
        <v>0</v>
      </c>
      <c r="I13" s="22">
        <v>0</v>
      </c>
      <c r="J13" s="22">
        <v>1</v>
      </c>
      <c r="K13" s="22">
        <v>0</v>
      </c>
      <c r="L13" s="22">
        <v>0</v>
      </c>
      <c r="M13" s="22">
        <v>1</v>
      </c>
      <c r="N13" s="22">
        <v>1</v>
      </c>
      <c r="O13" s="22">
        <v>0</v>
      </c>
      <c r="P13" s="22">
        <v>0</v>
      </c>
      <c r="Q13" s="22">
        <v>0</v>
      </c>
      <c r="R13" s="22">
        <v>3</v>
      </c>
      <c r="S13" s="22">
        <v>0</v>
      </c>
      <c r="T13" s="22">
        <v>0</v>
      </c>
      <c r="U13" s="22">
        <v>1</v>
      </c>
      <c r="V13" s="22">
        <v>1</v>
      </c>
      <c r="W13" s="22">
        <v>0</v>
      </c>
      <c r="X13" s="22">
        <v>1</v>
      </c>
      <c r="Y13" s="22">
        <v>0</v>
      </c>
      <c r="Z13" s="22">
        <v>2</v>
      </c>
      <c r="AA13" s="22">
        <v>0</v>
      </c>
      <c r="AB13" s="22">
        <v>1</v>
      </c>
      <c r="AC13" s="22">
        <v>0</v>
      </c>
      <c r="AD13" s="22">
        <v>2</v>
      </c>
      <c r="AE13" s="22">
        <v>0</v>
      </c>
      <c r="AF13" s="22">
        <v>2</v>
      </c>
      <c r="AG13" s="23">
        <v>0</v>
      </c>
      <c r="AH13" s="9"/>
      <c r="AI13" s="9"/>
      <c r="AJ13" s="9"/>
      <c r="AK13" s="9"/>
      <c r="AL13" s="9"/>
    </row>
    <row r="14" spans="1:38" ht="27" customHeight="1" x14ac:dyDescent="0.3">
      <c r="A14" s="9"/>
      <c r="B14" s="82"/>
      <c r="C14" s="19" t="s">
        <v>50</v>
      </c>
      <c r="D14" s="27">
        <v>5</v>
      </c>
      <c r="E14" s="28">
        <v>3</v>
      </c>
      <c r="F14" s="28">
        <v>1</v>
      </c>
      <c r="G14" s="28">
        <v>3</v>
      </c>
      <c r="H14" s="28">
        <v>3</v>
      </c>
      <c r="I14" s="28">
        <v>1</v>
      </c>
      <c r="J14" s="28">
        <v>6</v>
      </c>
      <c r="K14" s="28">
        <v>0</v>
      </c>
      <c r="L14" s="28">
        <v>6</v>
      </c>
      <c r="M14" s="28">
        <v>5</v>
      </c>
      <c r="N14" s="28">
        <v>5</v>
      </c>
      <c r="O14" s="28">
        <v>4</v>
      </c>
      <c r="P14" s="28">
        <v>4</v>
      </c>
      <c r="Q14" s="28">
        <v>3</v>
      </c>
      <c r="R14" s="28">
        <v>5</v>
      </c>
      <c r="S14" s="28">
        <v>4</v>
      </c>
      <c r="T14" s="28">
        <v>6</v>
      </c>
      <c r="U14" s="28">
        <v>1</v>
      </c>
      <c r="V14" s="28">
        <v>1</v>
      </c>
      <c r="W14" s="28">
        <v>1</v>
      </c>
      <c r="X14" s="28">
        <v>2</v>
      </c>
      <c r="Y14" s="28">
        <v>3</v>
      </c>
      <c r="Z14" s="28">
        <v>5</v>
      </c>
      <c r="AA14" s="28">
        <v>0</v>
      </c>
      <c r="AB14" s="28">
        <v>5</v>
      </c>
      <c r="AC14" s="28">
        <v>1</v>
      </c>
      <c r="AD14" s="28">
        <v>2</v>
      </c>
      <c r="AE14" s="28">
        <v>6</v>
      </c>
      <c r="AF14" s="28">
        <v>3</v>
      </c>
      <c r="AG14" s="29">
        <v>5</v>
      </c>
      <c r="AH14" s="9"/>
      <c r="AI14" s="9"/>
      <c r="AJ14" s="9"/>
      <c r="AK14" s="9"/>
      <c r="AL14" s="9"/>
    </row>
    <row r="15" spans="1:38" ht="27" customHeight="1" thickBot="1" x14ac:dyDescent="0.35">
      <c r="A15" s="9"/>
      <c r="B15" s="83"/>
      <c r="C15" s="20" t="s">
        <v>51</v>
      </c>
      <c r="D15" s="24">
        <v>1</v>
      </c>
      <c r="E15" s="25">
        <v>0</v>
      </c>
      <c r="F15" s="25">
        <v>2</v>
      </c>
      <c r="G15" s="25">
        <v>0</v>
      </c>
      <c r="H15" s="25">
        <v>1</v>
      </c>
      <c r="I15" s="25">
        <v>0</v>
      </c>
      <c r="J15" s="25">
        <v>0</v>
      </c>
      <c r="K15" s="25">
        <v>0</v>
      </c>
      <c r="L15" s="25">
        <v>0</v>
      </c>
      <c r="M15" s="25">
        <v>2</v>
      </c>
      <c r="N15" s="25">
        <v>0</v>
      </c>
      <c r="O15" s="25">
        <v>0</v>
      </c>
      <c r="P15" s="25">
        <v>1</v>
      </c>
      <c r="Q15" s="25">
        <v>0</v>
      </c>
      <c r="R15" s="25">
        <v>0</v>
      </c>
      <c r="S15" s="25">
        <v>0</v>
      </c>
      <c r="T15" s="25">
        <v>1</v>
      </c>
      <c r="U15" s="25">
        <v>0</v>
      </c>
      <c r="V15" s="25">
        <v>0</v>
      </c>
      <c r="W15" s="25">
        <v>2</v>
      </c>
      <c r="X15" s="25">
        <v>0</v>
      </c>
      <c r="Y15" s="25">
        <v>1</v>
      </c>
      <c r="Z15" s="25">
        <v>1</v>
      </c>
      <c r="AA15" s="25">
        <v>0</v>
      </c>
      <c r="AB15" s="25">
        <v>1</v>
      </c>
      <c r="AC15" s="25">
        <v>1</v>
      </c>
      <c r="AD15" s="25">
        <v>1</v>
      </c>
      <c r="AE15" s="25">
        <v>0</v>
      </c>
      <c r="AF15" s="25">
        <v>0</v>
      </c>
      <c r="AG15" s="26">
        <v>0</v>
      </c>
      <c r="AH15" s="9"/>
      <c r="AI15" s="9"/>
      <c r="AJ15" s="9"/>
      <c r="AK15" s="9"/>
      <c r="AL15" s="9"/>
    </row>
    <row r="16" spans="1:38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x14ac:dyDescent="0.3">
      <c r="A18" s="9"/>
      <c r="B18" s="30"/>
      <c r="C18" s="68" t="s">
        <v>52</v>
      </c>
      <c r="D18" s="71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3"/>
      <c r="AH18" s="9"/>
      <c r="AI18" s="9"/>
      <c r="AJ18" s="9"/>
      <c r="AK18" s="9"/>
      <c r="AL18" s="9"/>
    </row>
    <row r="19" spans="1:38" x14ac:dyDescent="0.3">
      <c r="A19" s="9"/>
      <c r="B19" s="30"/>
      <c r="C19" s="69"/>
      <c r="D19" s="59" t="s">
        <v>53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1"/>
      <c r="AH19" s="9"/>
      <c r="AI19" s="9"/>
      <c r="AJ19" s="9"/>
      <c r="AK19" s="9"/>
      <c r="AL19" s="9"/>
    </row>
    <row r="20" spans="1:38" x14ac:dyDescent="0.3">
      <c r="A20" s="9"/>
      <c r="B20" s="30"/>
      <c r="C20" s="69"/>
      <c r="D20" s="59" t="s">
        <v>54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1"/>
      <c r="AH20" s="9"/>
      <c r="AI20" s="9"/>
      <c r="AJ20" s="9"/>
      <c r="AK20" s="9"/>
      <c r="AL20" s="9"/>
    </row>
    <row r="21" spans="1:38" x14ac:dyDescent="0.3">
      <c r="A21" s="9"/>
      <c r="B21" s="30"/>
      <c r="C21" s="69"/>
      <c r="D21" s="62" t="s">
        <v>55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4"/>
      <c r="AH21" s="9"/>
      <c r="AI21" s="9"/>
      <c r="AJ21" s="9"/>
      <c r="AK21" s="9"/>
      <c r="AL21" s="9"/>
    </row>
    <row r="22" spans="1:38" x14ac:dyDescent="0.3">
      <c r="A22" s="9"/>
      <c r="B22" s="30"/>
      <c r="C22" s="69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9"/>
      <c r="AI22" s="9"/>
      <c r="AJ22" s="9"/>
      <c r="AK22" s="9"/>
      <c r="AL22" s="9"/>
    </row>
    <row r="23" spans="1:38" ht="15" thickBot="1" x14ac:dyDescent="0.35">
      <c r="A23" s="9"/>
      <c r="B23" s="30"/>
      <c r="C23" s="70"/>
      <c r="D23" s="65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7"/>
      <c r="AH23" s="9"/>
      <c r="AI23" s="9"/>
      <c r="AJ23" s="9"/>
      <c r="AK23" s="9"/>
      <c r="AL23" s="9"/>
    </row>
    <row r="24" spans="1:3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3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3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1:3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3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3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3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3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1:3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1:3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1:3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1:3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spans="1:3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spans="1:3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spans="1:3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</sheetData>
  <mergeCells count="11">
    <mergeCell ref="D2:AG2"/>
    <mergeCell ref="B4:B5"/>
    <mergeCell ref="B6:B9"/>
    <mergeCell ref="B10:B12"/>
    <mergeCell ref="B13:B15"/>
    <mergeCell ref="D20:AG20"/>
    <mergeCell ref="D21:AG21"/>
    <mergeCell ref="D23:AG23"/>
    <mergeCell ref="C18:C23"/>
    <mergeCell ref="D18:AG18"/>
    <mergeCell ref="D19:AG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EAE-0956-40A7-9E90-80F4BAB43696}">
  <dimension ref="A1:O14"/>
  <sheetViews>
    <sheetView tabSelected="1" topLeftCell="C1" workbookViewId="0">
      <selection activeCell="L11" sqref="L11"/>
    </sheetView>
  </sheetViews>
  <sheetFormatPr defaultRowHeight="15.6" x14ac:dyDescent="0.3"/>
  <cols>
    <col min="1" max="1" width="23.5546875" style="42" customWidth="1"/>
    <col min="2" max="2" width="20.109375" style="42" customWidth="1"/>
    <col min="3" max="3" width="21" style="42" customWidth="1"/>
    <col min="4" max="4" width="18.77734375" style="42" customWidth="1"/>
    <col min="5" max="6" width="17.44140625" style="42" customWidth="1"/>
    <col min="7" max="7" width="18" style="42" customWidth="1"/>
    <col min="8" max="8" width="16.6640625" style="42" customWidth="1"/>
    <col min="9" max="9" width="10.6640625" style="42" customWidth="1"/>
    <col min="10" max="10" width="17.77734375" style="42" customWidth="1"/>
    <col min="11" max="11" width="9.33203125" style="42" bestFit="1" customWidth="1"/>
    <col min="12" max="13" width="8.88671875" style="42"/>
    <col min="14" max="14" width="22.33203125" style="42" customWidth="1"/>
    <col min="15" max="15" width="12.109375" style="42" bestFit="1" customWidth="1"/>
    <col min="16" max="16" width="8.88671875" style="42"/>
    <col min="17" max="17" width="9.33203125" style="42" bestFit="1" customWidth="1"/>
    <col min="18" max="16384" width="8.88671875" style="42"/>
  </cols>
  <sheetData>
    <row r="1" spans="1:15" ht="47.4" thickBot="1" x14ac:dyDescent="0.35">
      <c r="A1" s="11" t="s">
        <v>0</v>
      </c>
      <c r="B1" s="12" t="s">
        <v>9</v>
      </c>
      <c r="C1" s="11" t="s">
        <v>56</v>
      </c>
      <c r="D1" s="11" t="s">
        <v>65</v>
      </c>
      <c r="E1" s="11" t="s">
        <v>66</v>
      </c>
      <c r="F1" s="11" t="s">
        <v>70</v>
      </c>
      <c r="G1" s="11" t="s">
        <v>74</v>
      </c>
      <c r="H1" s="11" t="s">
        <v>73</v>
      </c>
    </row>
    <row r="2" spans="1:15" ht="16.2" thickBot="1" x14ac:dyDescent="0.35">
      <c r="A2" s="77" t="s">
        <v>4</v>
      </c>
      <c r="B2" s="43" t="s">
        <v>40</v>
      </c>
      <c r="C2" s="44">
        <f>SUM('Table 2'!D4:AG4)-'Table 2'!T4</f>
        <v>15</v>
      </c>
      <c r="D2" s="44">
        <f>2000*30</f>
        <v>60000</v>
      </c>
      <c r="E2" s="84">
        <f>2000*30</f>
        <v>60000</v>
      </c>
      <c r="F2" s="84">
        <f>SUM(C2:C3)/E2</f>
        <v>4.1666666666666669E-4</v>
      </c>
      <c r="G2" s="84">
        <f>SUM(C2:C3)/SUM(D2:D3)</f>
        <v>2.0833333333333335E-4</v>
      </c>
      <c r="H2" s="84">
        <f>_xlfn.NORM.INV(1-G2,0,1)</f>
        <v>3.5292960888347351</v>
      </c>
    </row>
    <row r="3" spans="1:15" ht="16.2" thickBot="1" x14ac:dyDescent="0.35">
      <c r="A3" s="87"/>
      <c r="B3" s="45" t="s">
        <v>41</v>
      </c>
      <c r="C3" s="44">
        <f>SUM('Table 2'!D5:AG5)-'Table 2'!T5</f>
        <v>10</v>
      </c>
      <c r="D3" s="44">
        <f t="shared" ref="D3:D13" si="0">2000*30</f>
        <v>60000</v>
      </c>
      <c r="E3" s="86"/>
      <c r="F3" s="86"/>
      <c r="G3" s="86"/>
      <c r="H3" s="86"/>
      <c r="J3" s="46" t="s">
        <v>58</v>
      </c>
      <c r="K3" s="44">
        <f>C14/D14*1000000</f>
        <v>341.66666666666669</v>
      </c>
      <c r="M3" s="46" t="s">
        <v>62</v>
      </c>
      <c r="N3" s="44">
        <f>7.11</f>
        <v>7.11</v>
      </c>
      <c r="O3" s="89" t="s">
        <v>64</v>
      </c>
    </row>
    <row r="4" spans="1:15" ht="16.2" thickBot="1" x14ac:dyDescent="0.35">
      <c r="A4" s="77" t="s">
        <v>5</v>
      </c>
      <c r="B4" s="43" t="s">
        <v>42</v>
      </c>
      <c r="C4" s="44">
        <f>SUM('Table 2'!D6:AG6)-'Table 2'!T6</f>
        <v>10</v>
      </c>
      <c r="D4" s="44">
        <f t="shared" si="0"/>
        <v>60000</v>
      </c>
      <c r="E4" s="84">
        <v>60000</v>
      </c>
      <c r="F4" s="84">
        <f>SUM(C4:C7)/E4</f>
        <v>1.0333333333333334E-3</v>
      </c>
      <c r="G4" s="84">
        <f>SUM(C4:C7)/SUM(D4:D7)</f>
        <v>2.5833333333333334E-4</v>
      </c>
      <c r="H4" s="84">
        <f>_xlfn.NORM.INV(1-G4,0,1)</f>
        <v>3.4719634543860316</v>
      </c>
      <c r="J4" s="47" t="s">
        <v>59</v>
      </c>
      <c r="K4" s="41">
        <f>K3/1000000</f>
        <v>3.4166666666666666E-4</v>
      </c>
      <c r="M4" s="47" t="s">
        <v>63</v>
      </c>
      <c r="N4" s="41">
        <f>ROUND(SQRT(N3), 2)</f>
        <v>2.67</v>
      </c>
      <c r="O4" s="89"/>
    </row>
    <row r="5" spans="1:15" ht="16.2" thickBot="1" x14ac:dyDescent="0.35">
      <c r="A5" s="79"/>
      <c r="B5" s="48" t="s">
        <v>43</v>
      </c>
      <c r="C5" s="44">
        <f>SUM('Table 2'!D7:AG7)-'Table 2'!T7</f>
        <v>13</v>
      </c>
      <c r="D5" s="44">
        <f t="shared" si="0"/>
        <v>60000</v>
      </c>
      <c r="E5" s="85"/>
      <c r="F5" s="85"/>
      <c r="G5" s="85"/>
      <c r="H5" s="85"/>
    </row>
    <row r="6" spans="1:15" ht="46.8" customHeight="1" thickBot="1" x14ac:dyDescent="0.35">
      <c r="A6" s="79"/>
      <c r="B6" s="48" t="s">
        <v>44</v>
      </c>
      <c r="C6" s="44">
        <f>SUM('Table 2'!D8:AG8)-'Table 2'!T8</f>
        <v>18</v>
      </c>
      <c r="D6" s="44">
        <f t="shared" si="0"/>
        <v>60000</v>
      </c>
      <c r="E6" s="85"/>
      <c r="F6" s="85"/>
      <c r="G6" s="85"/>
      <c r="H6" s="85"/>
      <c r="J6" s="11" t="s">
        <v>72</v>
      </c>
      <c r="K6" s="39">
        <f>ROUND(_xlfn.NORM.INV(1-K4,0,1),3)</f>
        <v>3.3959999999999999</v>
      </c>
      <c r="M6" s="46" t="s">
        <v>67</v>
      </c>
      <c r="N6" s="44">
        <f>C14/E14</f>
        <v>1.0250000000000001E-3</v>
      </c>
      <c r="O6" s="90" t="s">
        <v>69</v>
      </c>
    </row>
    <row r="7" spans="1:15" ht="78.599999999999994" thickBot="1" x14ac:dyDescent="0.35">
      <c r="A7" s="80"/>
      <c r="B7" s="45" t="s">
        <v>45</v>
      </c>
      <c r="C7" s="44">
        <f>SUM('Table 2'!D9:AG9)-'Table 2'!T9</f>
        <v>21</v>
      </c>
      <c r="D7" s="44">
        <f t="shared" si="0"/>
        <v>60000</v>
      </c>
      <c r="E7" s="86"/>
      <c r="F7" s="86"/>
      <c r="G7" s="86"/>
      <c r="H7" s="86"/>
      <c r="J7" s="49" t="s">
        <v>60</v>
      </c>
      <c r="K7" s="40">
        <f>$K$6*$N$4</f>
        <v>9.0673199999999987</v>
      </c>
      <c r="M7" s="47" t="s">
        <v>68</v>
      </c>
      <c r="N7" s="41">
        <f>N6*1000000</f>
        <v>1025</v>
      </c>
      <c r="O7" s="90"/>
    </row>
    <row r="8" spans="1:15" ht="31.8" thickBot="1" x14ac:dyDescent="0.35">
      <c r="A8" s="77" t="s">
        <v>6</v>
      </c>
      <c r="B8" s="43" t="s">
        <v>46</v>
      </c>
      <c r="C8" s="44">
        <f>SUM('Table 2'!D10:AG10)-'Table 2'!T10</f>
        <v>6</v>
      </c>
      <c r="D8" s="44">
        <f t="shared" si="0"/>
        <v>60000</v>
      </c>
      <c r="E8" s="84">
        <v>60000</v>
      </c>
      <c r="F8" s="84">
        <f>SUM(C8:C10)/E8</f>
        <v>5.6666666666666671E-4</v>
      </c>
      <c r="G8" s="84">
        <f>SUM(C8:C10)/SUM(D8:D10)</f>
        <v>1.8888888888888888E-4</v>
      </c>
      <c r="H8" s="84">
        <f>_xlfn.NORM.INV(1-G8,0,1)</f>
        <v>3.5551400713362353</v>
      </c>
      <c r="J8" s="50" t="s">
        <v>61</v>
      </c>
      <c r="K8" s="41">
        <f>($K$6+1.5)*$N$4</f>
        <v>13.072319999999999</v>
      </c>
    </row>
    <row r="9" spans="1:15" ht="16.2" thickBot="1" x14ac:dyDescent="0.35">
      <c r="A9" s="87"/>
      <c r="B9" s="45" t="s">
        <v>47</v>
      </c>
      <c r="C9" s="44">
        <f>SUM('Table 2'!D11:AG11)-'Table 2'!T11</f>
        <v>10</v>
      </c>
      <c r="D9" s="44">
        <f t="shared" si="0"/>
        <v>60000</v>
      </c>
      <c r="E9" s="85"/>
      <c r="F9" s="85"/>
      <c r="G9" s="85"/>
      <c r="H9" s="85"/>
    </row>
    <row r="10" spans="1:15" ht="16.2" thickBot="1" x14ac:dyDescent="0.35">
      <c r="A10" s="87"/>
      <c r="B10" s="45" t="s">
        <v>48</v>
      </c>
      <c r="C10" s="44">
        <f>SUM('Table 2'!D12:AG12)-'Table 2'!T12</f>
        <v>18</v>
      </c>
      <c r="D10" s="44">
        <f t="shared" si="0"/>
        <v>60000</v>
      </c>
      <c r="E10" s="86"/>
      <c r="F10" s="86"/>
      <c r="G10" s="86"/>
      <c r="H10" s="86"/>
    </row>
    <row r="11" spans="1:15" ht="31.8" thickBot="1" x14ac:dyDescent="0.35">
      <c r="A11" s="81" t="s">
        <v>7</v>
      </c>
      <c r="B11" s="43" t="s">
        <v>49</v>
      </c>
      <c r="C11" s="44">
        <f>SUM('Table 2'!D13:AG13)-'Table 2'!T13</f>
        <v>18</v>
      </c>
      <c r="D11" s="44">
        <f t="shared" si="0"/>
        <v>60000</v>
      </c>
      <c r="E11" s="84">
        <v>60000</v>
      </c>
      <c r="F11" s="84">
        <f>SUM(C11:C13)/E11</f>
        <v>2.0833333333333333E-3</v>
      </c>
      <c r="G11" s="84">
        <f>SUM(C11:C13)/SUM(D11:D13)</f>
        <v>6.9444444444444447E-4</v>
      </c>
      <c r="H11" s="84">
        <f>_xlfn.NORM.INV(1-G11,0,1)</f>
        <v>3.1969502291312533</v>
      </c>
    </row>
    <row r="12" spans="1:15" ht="31.8" thickBot="1" x14ac:dyDescent="0.35">
      <c r="A12" s="82"/>
      <c r="B12" s="51" t="s">
        <v>50</v>
      </c>
      <c r="C12" s="44">
        <f>SUM('Table 2'!D14:AG14)-'Table 2'!T14</f>
        <v>93</v>
      </c>
      <c r="D12" s="44">
        <f t="shared" si="0"/>
        <v>60000</v>
      </c>
      <c r="E12" s="85"/>
      <c r="F12" s="85"/>
      <c r="G12" s="85"/>
      <c r="H12" s="85"/>
    </row>
    <row r="13" spans="1:15" ht="31.8" thickBot="1" x14ac:dyDescent="0.35">
      <c r="A13" s="88"/>
      <c r="B13" s="52" t="s">
        <v>51</v>
      </c>
      <c r="C13" s="44">
        <f>SUM('Table 2'!D15:AG15)-'Table 2'!T15</f>
        <v>14</v>
      </c>
      <c r="D13" s="53">
        <f t="shared" si="0"/>
        <v>60000</v>
      </c>
      <c r="E13" s="86"/>
      <c r="F13" s="86"/>
      <c r="G13" s="86"/>
      <c r="H13" s="86"/>
    </row>
    <row r="14" spans="1:15" x14ac:dyDescent="0.3">
      <c r="B14" s="54" t="s">
        <v>57</v>
      </c>
      <c r="C14" s="55">
        <f>SUM(C2:C13)</f>
        <v>246</v>
      </c>
      <c r="D14" s="55">
        <f>SUM(D2:D13)</f>
        <v>720000</v>
      </c>
      <c r="E14" s="55">
        <f>SUM(E2:E13)</f>
        <v>240000</v>
      </c>
      <c r="F14" s="55" t="s">
        <v>71</v>
      </c>
      <c r="G14" s="55" t="s">
        <v>71</v>
      </c>
      <c r="H14" s="55" t="s">
        <v>71</v>
      </c>
    </row>
  </sheetData>
  <mergeCells count="22">
    <mergeCell ref="A2:A3"/>
    <mergeCell ref="A4:A7"/>
    <mergeCell ref="A8:A10"/>
    <mergeCell ref="A11:A13"/>
    <mergeCell ref="O3:O4"/>
    <mergeCell ref="E2:E3"/>
    <mergeCell ref="E4:E7"/>
    <mergeCell ref="E8:E10"/>
    <mergeCell ref="E11:E13"/>
    <mergeCell ref="O6:O7"/>
    <mergeCell ref="F2:F3"/>
    <mergeCell ref="F4:F7"/>
    <mergeCell ref="F8:F10"/>
    <mergeCell ref="F11:F13"/>
    <mergeCell ref="G2:G3"/>
    <mergeCell ref="G4:G7"/>
    <mergeCell ref="G8:G10"/>
    <mergeCell ref="G11:G13"/>
    <mergeCell ref="H2:H3"/>
    <mergeCell ref="H4:H7"/>
    <mergeCell ref="H8:H10"/>
    <mergeCell ref="H11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erg</dc:creator>
  <cp:lastModifiedBy>Youssof Nsouli</cp:lastModifiedBy>
  <dcterms:created xsi:type="dcterms:W3CDTF">2015-06-05T18:17:20Z</dcterms:created>
  <dcterms:modified xsi:type="dcterms:W3CDTF">2023-05-02T08:09:43Z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368b8d7c-3f11-4dba-98a9-956b91f83904</vt:lpwstr>
  </property>
</Properties>
</file>