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ETU\METU 3rd Semester\IE251\Homework\Case Study 1\"/>
    </mc:Choice>
  </mc:AlternateContent>
  <xr:revisionPtr revIDLastSave="0" documentId="13_ncr:1_{E5FC4CB0-BE60-42F7-9ECD-38C69F1617D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nswer Report 1" sheetId="5" r:id="rId1"/>
    <sheet name="Sensitivity Report 1" sheetId="6" r:id="rId2"/>
    <sheet name="Sheet1" sheetId="1" r:id="rId3"/>
    <sheet name="." sheetId="2" r:id="rId4"/>
  </sheets>
  <definedNames>
    <definedName name="solver_adj" localSheetId="2" hidden="1">Sheet1!$J$3:$J$16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Sheet1!$V$3:$V$8</definedName>
    <definedName name="solver_lhs2" localSheetId="2" hidden="1">Sheet1!$V$9:$V$16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Sheet1!$F$24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1</definedName>
    <definedName name="solver_rhs1" localSheetId="2" hidden="1">Sheet1!$X$3:$X$8</definedName>
    <definedName name="solver_rhs2" localSheetId="2" hidden="1">Sheet1!$X$9:$X$16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3" i="1" l="1" a="1"/>
  <c r="U23" i="1" s="1"/>
  <c r="X14" i="1"/>
  <c r="X15" i="1"/>
  <c r="X16" i="1"/>
  <c r="X13" i="1"/>
  <c r="X10" i="1"/>
  <c r="X11" i="1"/>
  <c r="X12" i="1"/>
  <c r="X9" i="1"/>
  <c r="V10" i="1"/>
  <c r="V11" i="1"/>
  <c r="V12" i="1"/>
  <c r="V13" i="1"/>
  <c r="V14" i="1"/>
  <c r="V15" i="1"/>
  <c r="V16" i="1"/>
  <c r="V9" i="1"/>
  <c r="V8" i="1" a="1"/>
  <c r="V8" i="1" s="1"/>
  <c r="V7" i="1" a="1"/>
  <c r="V7" i="1" s="1"/>
  <c r="V6" i="1" a="1"/>
  <c r="V6" i="1" s="1"/>
  <c r="V5" i="1"/>
  <c r="V4" i="1"/>
  <c r="V3" i="1"/>
  <c r="X8" i="1"/>
  <c r="X7" i="1"/>
  <c r="X6" i="1"/>
  <c r="X5" i="1"/>
  <c r="X4" i="1"/>
  <c r="X3" i="1"/>
  <c r="M7" i="1"/>
  <c r="M8" i="1"/>
  <c r="M6" i="1"/>
  <c r="M9" i="1"/>
  <c r="M10" i="1"/>
  <c r="M11" i="1"/>
  <c r="M12" i="1"/>
  <c r="M13" i="1"/>
  <c r="M14" i="1"/>
  <c r="M15" i="1"/>
  <c r="M16" i="1"/>
  <c r="M5" i="1"/>
  <c r="M3" i="1"/>
  <c r="M4" i="1"/>
  <c r="C13" i="1"/>
  <c r="C14" i="1"/>
  <c r="C15" i="1"/>
  <c r="C16" i="1"/>
  <c r="C5" i="1"/>
  <c r="C6" i="1"/>
  <c r="C7" i="1"/>
  <c r="C8" i="1"/>
  <c r="C9" i="1"/>
  <c r="C10" i="1"/>
  <c r="C12" i="1"/>
  <c r="C4" i="1"/>
  <c r="C11" i="1"/>
  <c r="U20" i="1" l="1" a="1"/>
  <c r="U20" i="1" s="1"/>
  <c r="F24" i="1" s="1" a="1"/>
  <c r="F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<sst xmlns="http://schemas.openxmlformats.org/spreadsheetml/2006/main" count="259" uniqueCount="141">
  <si>
    <t>Amount of Lots bought from Supplier 1 in Period 1</t>
  </si>
  <si>
    <t>Excellent</t>
  </si>
  <si>
    <t>Good</t>
  </si>
  <si>
    <t>Mediocre</t>
  </si>
  <si>
    <t>Decision Variables</t>
  </si>
  <si>
    <t>Values</t>
  </si>
  <si>
    <t>Objective Function</t>
  </si>
  <si>
    <t>Constraints</t>
  </si>
  <si>
    <t>LHS</t>
  </si>
  <si>
    <t>Sign</t>
  </si>
  <si>
    <t>RHS</t>
  </si>
  <si>
    <t>Total Holding Costs of Remaining Chips from Period 1 to Period 2</t>
  </si>
  <si>
    <t>Total Penalty Accumulated for Exceeding the $25,000 budget on Suppliers and Retailers</t>
  </si>
  <si>
    <t>Period</t>
  </si>
  <si>
    <t>Requirements for Chips of Quality Grade</t>
  </si>
  <si>
    <t>Period 1</t>
  </si>
  <si>
    <t>Period 2</t>
  </si>
  <si>
    <t>Number of Chips per Lot of 100 Chips</t>
  </si>
  <si>
    <t>Prices per Lot, in $</t>
  </si>
  <si>
    <t>Supply Limit, in Lots per Year</t>
  </si>
  <si>
    <t>Supplier</t>
  </si>
  <si>
    <t>Quality Grade</t>
  </si>
  <si>
    <t>Holding Cost of Chips, in $</t>
  </si>
  <si>
    <t>Price of Special Order Chips, in $</t>
  </si>
  <si>
    <t>Microsoft Excel 16.0 Answer Report</t>
  </si>
  <si>
    <t>Worksheet: [Solver V2.xlsx]Sheet1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</si>
  <si>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</si>
  <si>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</si>
  <si>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</si>
  <si>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</si>
  <si>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</si>
  <si>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</si>
  <si>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</si>
  <si>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</si>
  <si>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</si>
  <si>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</si>
  <si>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</si>
  <si>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</si>
  <si>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</si>
  <si>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</si>
  <si>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</si>
  <si>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</si>
  <si>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</si>
  <si>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</si>
  <si>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$F$24</t>
  </si>
  <si>
    <t>$J$3</t>
  </si>
  <si>
    <t>Amount of Lots bought from Supplier 1 in Period 1 Values</t>
  </si>
  <si>
    <t>Contin</t>
  </si>
  <si>
    <t>$J$4</t>
  </si>
  <si>
    <t>Amount of Lots bought from Supplier 2 in Period 1 Values</t>
  </si>
  <si>
    <t>$J$5</t>
  </si>
  <si>
    <t>Amount of Lots bought from Supplier 3 in Period 1 Values</t>
  </si>
  <si>
    <t>$J$6</t>
  </si>
  <si>
    <t>Amount of Lots bought from Supplier 4 in Period 1 Values</t>
  </si>
  <si>
    <t>$J$7</t>
  </si>
  <si>
    <t>Amount of Lots bought from Supplier 1 in Period 2 Values</t>
  </si>
  <si>
    <t>$J$8</t>
  </si>
  <si>
    <t>Amount of Lots bought from Supplier 2 in Period 2 Values</t>
  </si>
  <si>
    <t>$J$9</t>
  </si>
  <si>
    <t>Amount of Lots bought from Supplier 3 in Period 2 Values</t>
  </si>
  <si>
    <t>$J$10</t>
  </si>
  <si>
    <t>Amount of Lots bought from Supplier 4 in Period 2 Values</t>
  </si>
  <si>
    <t>$J$11</t>
  </si>
  <si>
    <t>Amount of Special Order Chips of Excellent quality bought in Period 1 Values</t>
  </si>
  <si>
    <t>$J$12</t>
  </si>
  <si>
    <t>Amount of Special Order Chips of Good quality bought in Period 1 Values</t>
  </si>
  <si>
    <t>$J$13</t>
  </si>
  <si>
    <t>Amount of Special Order Chips of Mediocre quality bought in Period 1 Values</t>
  </si>
  <si>
    <t>$J$14</t>
  </si>
  <si>
    <t>Amount of Special Order Chips of Excellent quality bought in Period 2 Values</t>
  </si>
  <si>
    <t>$J$15</t>
  </si>
  <si>
    <t>Amount of Special Order Chips of Good quality bought in Period 2 Values</t>
  </si>
  <si>
    <t>$J$16</t>
  </si>
  <si>
    <t>Amount of Special Order Chips of Mediocre quality bought in Period 2 Values</t>
  </si>
  <si>
    <t>$V$3</t>
  </si>
  <si>
    <t>Demand of Chips of Excellent quality in Period 1 LHS</t>
  </si>
  <si>
    <t>$V$3&gt;=$X$3</t>
  </si>
  <si>
    <t>Not Binding</t>
  </si>
  <si>
    <t>$V$4</t>
  </si>
  <si>
    <t>Demand of Chips of Good quality in Period 1 LHS</t>
  </si>
  <si>
    <t>$V$4&gt;=$X$4</t>
  </si>
  <si>
    <t>$V$5</t>
  </si>
  <si>
    <t>Demand of Chips of Mediocre quality in Period 1 LHS</t>
  </si>
  <si>
    <t>$V$5&gt;=$X$5</t>
  </si>
  <si>
    <t>$V$6</t>
  </si>
  <si>
    <t>Total Chip Demand of Chips of Excellent quality over the Entire Year LHS</t>
  </si>
  <si>
    <t>$V$6&gt;=$X$6</t>
  </si>
  <si>
    <t>Binding</t>
  </si>
  <si>
    <t>$V$7</t>
  </si>
  <si>
    <t>Total Chip Demand of Chips of Good quality over the Entire Year LHS</t>
  </si>
  <si>
    <t>$V$7&gt;=$X$7</t>
  </si>
  <si>
    <t>$V$8</t>
  </si>
  <si>
    <t>Total Chip Demand of Chips of Mediocre quality over the Entire Year LHS</t>
  </si>
  <si>
    <t>$V$8&gt;=$X$8</t>
  </si>
  <si>
    <t>$V$9</t>
  </si>
  <si>
    <t>Supply Limit of Lots of Chips from Supplier 1 in Period 1 LHS</t>
  </si>
  <si>
    <t>$V$9&lt;=$X$9</t>
  </si>
  <si>
    <t>$V$10</t>
  </si>
  <si>
    <t>Supply Limit of Lots of Chips from Supplier 2 in Period 1 LHS</t>
  </si>
  <si>
    <t>$V$10&lt;=$X$10</t>
  </si>
  <si>
    <t>$V$11</t>
  </si>
  <si>
    <t>Supply Limit of Lots of Chips from Supplier 3 in Period 1 LHS</t>
  </si>
  <si>
    <t>$V$11&lt;=$X$11</t>
  </si>
  <si>
    <t>$V$12</t>
  </si>
  <si>
    <t>Supply Limit of Lots of Chips from Supplier 4 in Period 1 LHS</t>
  </si>
  <si>
    <t>$V$12&lt;=$X$12</t>
  </si>
  <si>
    <t>$V$13</t>
  </si>
  <si>
    <t>Supply Limit of Lots of Chips from Supplier 1 in Period 2 LHS</t>
  </si>
  <si>
    <t>$V$13&lt;=$X$13</t>
  </si>
  <si>
    <t>$V$14</t>
  </si>
  <si>
    <t>Supply Limit of Lots of Chips from Supplier 2 in Period 2 LHS</t>
  </si>
  <si>
    <t>$V$14&lt;=$X$14</t>
  </si>
  <si>
    <t>$V$15</t>
  </si>
  <si>
    <t>Supply Limit of Lots of Chips from Supplier 3 in Period 2 LHS</t>
  </si>
  <si>
    <t>$V$15&lt;=$X$15</t>
  </si>
  <si>
    <t>$V$16</t>
  </si>
  <si>
    <t>Supply Limit of Lots of Chips from Supplier 4 in Period 2 LHS</t>
  </si>
  <si>
    <t>$V$16&lt;=$X$16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</si>
  <si>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</si>
  <si>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</si>
  <si>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</si>
  <si>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</si>
  <si>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</si>
  <si>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</si>
  <si>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</si>
  <si>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</si>
  <si>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</si>
  <si>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</si>
  <si>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</si>
  <si>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</si>
  <si>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</si>
  <si>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</si>
  <si>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DATA</t>
  </si>
  <si>
    <t>Report Created: 12/26/2021 10:48:24 PM</t>
  </si>
  <si>
    <t>Iterations: 17 Subproblems: 0</t>
  </si>
  <si>
    <t>Report Created: 12/26/2021 10:48:25 PM</t>
  </si>
  <si>
    <t xml:space="preserve">Hatice EYÜPOĞLU </t>
  </si>
  <si>
    <t xml:space="preserve">Sıla TORUN </t>
  </si>
  <si>
    <t>Omar AL KHAIRY</t>
  </si>
  <si>
    <t xml:space="preserve">Youssef NSOULI </t>
  </si>
  <si>
    <t xml:space="preserve">GROUP 32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</si>
</sst>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0" borderId="0" xfId="0" applyFont="1"/>
    <xf numFmtId="0" fontId="0" fillId="0" borderId="20" xfId="0" applyFill="1" applyBorder="1" applyAlignment="1"/>
    <xf numFmtId="0" fontId="0" fillId="0" borderId="21" xfId="0" applyFill="1" applyBorder="1" applyAlignment="1"/>
    <xf numFmtId="0" fontId="0" fillId="0" borderId="20" xfId="0" applyNumberFormat="1" applyFill="1" applyBorder="1" applyAlignment="1"/>
    <xf numFmtId="0" fontId="0" fillId="0" borderId="21" xfId="0" applyNumberFormat="1" applyFill="1" applyBorder="1" applyAlignment="1"/>
    <xf numFmtId="0" fontId="0" fillId="2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0" fillId="0" borderId="2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</xdr:colOff>
      <xdr:row>5</xdr:row>
      <xdr:rowOff>64770</xdr:rowOff>
    </xdr:from>
    <xdr:ext cx="227370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475BB2-BA19-4BDF-8C09-A3A9E83ED1CF}"/>
                </a:ext>
              </a:extLst>
            </xdr:cNvPr>
            <xdr:cNvSpPr txBox="1"/>
          </xdr:nvSpPr>
          <xdr:spPr>
            <a:xfrm>
              <a:off x="259080" y="986790"/>
              <a:ext cx="2273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475BB2-BA19-4BDF-8C09-A3A9E83ED1CF}"/>
                </a:ext>
              </a:extLst>
            </xdr:cNvPr>
            <xdr:cNvSpPr txBox="1"/>
          </xdr:nvSpPr>
          <xdr:spPr>
            <a:xfrm>
              <a:off x="259080" y="986790"/>
              <a:ext cx="2273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𝑥_𝑠𝑝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60960</xdr:colOff>
      <xdr:row>12</xdr:row>
      <xdr:rowOff>87630</xdr:rowOff>
    </xdr:from>
    <xdr:ext cx="210570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DB59B1-DEF1-4CDA-9A91-0DAFA3689A01}"/>
                </a:ext>
              </a:extLst>
            </xdr:cNvPr>
            <xdr:cNvSpPr txBox="1"/>
          </xdr:nvSpPr>
          <xdr:spPr>
            <a:xfrm>
              <a:off x="251460" y="2305050"/>
              <a:ext cx="2105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DB59B1-DEF1-4CDA-9A91-0DAFA3689A01}"/>
                </a:ext>
              </a:extLst>
            </xdr:cNvPr>
            <xdr:cNvSpPr txBox="1"/>
          </xdr:nvSpPr>
          <xdr:spPr>
            <a:xfrm>
              <a:off x="251460" y="2305050"/>
              <a:ext cx="2105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𝑜_𝑖𝑝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251460</xdr:colOff>
      <xdr:row>19</xdr:row>
      <xdr:rowOff>49530</xdr:rowOff>
    </xdr:from>
    <xdr:ext cx="3694409" cy="601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CFA28AB-9444-4858-8256-BCBF8906F07A}"/>
                </a:ext>
              </a:extLst>
            </xdr:cNvPr>
            <xdr:cNvSpPr txBox="1"/>
          </xdr:nvSpPr>
          <xdr:spPr>
            <a:xfrm>
              <a:off x="441960" y="3547110"/>
              <a:ext cx="3694409" cy="60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min</m:t>
                        </m:r>
                      </m:fName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𝑠𝑝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𝑠𝑝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𝑖𝑝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e>
                    </m:func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𝐻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𝐺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CFA28AB-9444-4858-8256-BCBF8906F07A}"/>
                </a:ext>
              </a:extLst>
            </xdr:cNvPr>
            <xdr:cNvSpPr txBox="1"/>
          </xdr:nvSpPr>
          <xdr:spPr>
            <a:xfrm>
              <a:off x="441960" y="3547110"/>
              <a:ext cx="3694409" cy="60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min⁡〖𝑧=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∑8_(𝑠∈𝑆,𝑝∈𝑃)▒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𝑐_𝑠𝑝 𝑥_𝑠𝑝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∑8_(𝑖∈𝐼,𝑝∈𝑃)▒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𝑘_𝑖 𝑜_𝑖𝑝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+𝐺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213360</xdr:colOff>
      <xdr:row>22</xdr:row>
      <xdr:rowOff>171450</xdr:rowOff>
    </xdr:from>
    <xdr:ext cx="2470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98F2120-C46C-4F40-9061-B8F6B01E80B0}"/>
                </a:ext>
              </a:extLst>
            </xdr:cNvPr>
            <xdr:cNvSpPr txBox="1"/>
          </xdr:nvSpPr>
          <xdr:spPr>
            <a:xfrm>
              <a:off x="2278380" y="4202430"/>
              <a:ext cx="2470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98F2120-C46C-4F40-9061-B8F6B01E80B0}"/>
                </a:ext>
              </a:extLst>
            </xdr:cNvPr>
            <xdr:cNvSpPr txBox="1"/>
          </xdr:nvSpPr>
          <xdr:spPr>
            <a:xfrm>
              <a:off x="2278380" y="4202430"/>
              <a:ext cx="2470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𝑧=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137161</xdr:colOff>
      <xdr:row>2</xdr:row>
      <xdr:rowOff>57150</xdr:rowOff>
    </xdr:from>
    <xdr:ext cx="374141" cy="354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9DA9A0-02D1-4E2F-8AD1-40C9ABA247E0}"/>
                </a:ext>
              </a:extLst>
            </xdr:cNvPr>
            <xdr:cNvSpPr txBox="1"/>
          </xdr:nvSpPr>
          <xdr:spPr>
            <a:xfrm>
              <a:off x="6469381" y="422910"/>
              <a:ext cx="374141" cy="3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9DA9A0-02D1-4E2F-8AD1-40C9ABA247E0}"/>
                </a:ext>
              </a:extLst>
            </xdr:cNvPr>
            <xdr:cNvSpPr txBox="1"/>
          </xdr:nvSpPr>
          <xdr:spPr>
            <a:xfrm>
              <a:off x="6469381" y="422910"/>
              <a:ext cx="374141" cy="3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𝐷_𝑖𝑝  </a:t>
              </a:r>
              <a:endParaRPr lang="en-US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𝑝=1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11</xdr:col>
      <xdr:colOff>91440</xdr:colOff>
      <xdr:row>5</xdr:row>
      <xdr:rowOff>41910</xdr:rowOff>
    </xdr:from>
    <xdr:ext cx="452111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C20BBBF-9796-414D-BF0D-77BBEBDDA03E}"/>
                </a:ext>
              </a:extLst>
            </xdr:cNvPr>
            <xdr:cNvSpPr txBox="1"/>
          </xdr:nvSpPr>
          <xdr:spPr>
            <a:xfrm>
              <a:off x="6423660" y="956310"/>
              <a:ext cx="452111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𝑖𝑝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C20BBBF-9796-414D-BF0D-77BBEBDDA03E}"/>
                </a:ext>
              </a:extLst>
            </xdr:cNvPr>
            <xdr:cNvSpPr txBox="1"/>
          </xdr:nvSpPr>
          <xdr:spPr>
            <a:xfrm>
              <a:off x="6423660" y="956310"/>
              <a:ext cx="452111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∑8_(𝑝∈𝑃)▒𝐷_𝑖𝑝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220980</xdr:colOff>
      <xdr:row>11</xdr:row>
      <xdr:rowOff>19050</xdr:rowOff>
    </xdr:from>
    <xdr:ext cx="200760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E30921-9590-438A-BF31-723A76687634}"/>
                </a:ext>
              </a:extLst>
            </xdr:cNvPr>
            <xdr:cNvSpPr txBox="1"/>
          </xdr:nvSpPr>
          <xdr:spPr>
            <a:xfrm>
              <a:off x="6553200" y="2038350"/>
              <a:ext cx="20076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𝑖𝑠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E30921-9590-438A-BF31-723A76687634}"/>
                </a:ext>
              </a:extLst>
            </xdr:cNvPr>
            <xdr:cNvSpPr txBox="1"/>
          </xdr:nvSpPr>
          <xdr:spPr>
            <a:xfrm>
              <a:off x="6553200" y="2038350"/>
              <a:ext cx="20076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𝐿_𝑖𝑠/2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2</xdr:row>
      <xdr:rowOff>11430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DA2DCCE-1177-4975-836C-0B34629EEF50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DA2DCCE-1177-4975-836C-0B34629EEF50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3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757BCA4-F13E-40C7-98A5-CF646DE14C2A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757BCA4-F13E-40C7-98A5-CF646DE14C2A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4</xdr:row>
      <xdr:rowOff>11430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F8794FA-736E-41F0-BD21-136097A96146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F8794FA-736E-41F0-BD21-136097A96146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5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232A7CD-B1AF-4DFF-9D4A-97AFE7BEB946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232A7CD-B1AF-4DFF-9D4A-97AFE7BEB946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6</xdr:row>
      <xdr:rowOff>11430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6EA073B6-BB45-4F42-9CC2-3894A6041858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6EA073B6-BB45-4F42-9CC2-3894A6041858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7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AE238DF4-2DEE-42F8-A1C3-E43B6BDBA731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AE238DF4-2DEE-42F8-A1C3-E43B6BDBA731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9</xdr:row>
      <xdr:rowOff>3810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71EE4C-3CFA-4E53-92F9-CCD02E1611F8}"/>
            </a:ext>
          </a:extLst>
        </xdr:cNvPr>
        <xdr:cNvSpPr txBox="1"/>
      </xdr:nvSpPr>
      <xdr:spPr>
        <a:xfrm>
          <a:off x="12877800" y="16649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10</xdr:row>
      <xdr:rowOff>11430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1AEA071-E9BC-47EA-A4E3-F153D0BB2D16}"/>
            </a:ext>
          </a:extLst>
        </xdr:cNvPr>
        <xdr:cNvSpPr txBox="1"/>
      </xdr:nvSpPr>
      <xdr:spPr>
        <a:xfrm>
          <a:off x="12870180" y="18630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11</xdr:row>
      <xdr:rowOff>3810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82BF917-3BC2-4C30-88A0-9E3D01736295}"/>
            </a:ext>
          </a:extLst>
        </xdr:cNvPr>
        <xdr:cNvSpPr txBox="1"/>
      </xdr:nvSpPr>
      <xdr:spPr>
        <a:xfrm>
          <a:off x="12877800" y="203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12</xdr:row>
      <xdr:rowOff>11430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5577359-54DA-404F-B35E-64BCA0CA184D}"/>
            </a:ext>
          </a:extLst>
        </xdr:cNvPr>
        <xdr:cNvSpPr txBox="1"/>
      </xdr:nvSpPr>
      <xdr:spPr>
        <a:xfrm>
          <a:off x="12870180" y="222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13</xdr:row>
      <xdr:rowOff>3810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977E8A7-9BCD-4027-B692-D270F0ACD63F}"/>
            </a:ext>
          </a:extLst>
        </xdr:cNvPr>
        <xdr:cNvSpPr txBox="1"/>
      </xdr:nvSpPr>
      <xdr:spPr>
        <a:xfrm>
          <a:off x="1287780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14</xdr:row>
      <xdr:rowOff>11430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52ED5E3-886C-4320-A731-712F38776BBC}"/>
            </a:ext>
          </a:extLst>
        </xdr:cNvPr>
        <xdr:cNvSpPr txBox="1"/>
      </xdr:nvSpPr>
      <xdr:spPr>
        <a:xfrm>
          <a:off x="12870180" y="2594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15</xdr:row>
      <xdr:rowOff>3810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41D9921-1C04-4AF3-9B77-D64B0FB5E483}"/>
            </a:ext>
          </a:extLst>
        </xdr:cNvPr>
        <xdr:cNvSpPr txBox="1"/>
      </xdr:nvSpPr>
      <xdr:spPr>
        <a:xfrm>
          <a:off x="12877800" y="27698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8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0AEBCCD-3E25-4515-AEC0-F96082203BC1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0AEBCCD-3E25-4515-AEC0-F96082203BC1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8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2B4BC7F-E4F5-453C-80B6-5678802345B1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2B4BC7F-E4F5-453C-80B6-5678802345B1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11</xdr:row>
      <xdr:rowOff>3810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1696522-BB3E-4FC8-8F4B-AA7CFED20787}"/>
            </a:ext>
          </a:extLst>
        </xdr:cNvPr>
        <xdr:cNvSpPr txBox="1"/>
      </xdr:nvSpPr>
      <xdr:spPr>
        <a:xfrm>
          <a:off x="12877800" y="16649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10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BB14FAD-A272-4A67-9F76-A91596B60646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BB14FAD-A272-4A67-9F76-A91596B60646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10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195E1354-605E-4947-8786-A0A8A1DE5C1E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195E1354-605E-4947-8786-A0A8A1DE5C1E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13</xdr:row>
      <xdr:rowOff>3810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7CCFEB7-5B9F-47C3-8035-92F99E6C7FA8}"/>
            </a:ext>
          </a:extLst>
        </xdr:cNvPr>
        <xdr:cNvSpPr txBox="1"/>
      </xdr:nvSpPr>
      <xdr:spPr>
        <a:xfrm>
          <a:off x="12877800" y="16649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12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BA19EAC-2174-4C86-A89B-BC75E1AE30BA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BA19EAC-2174-4C86-A89B-BC75E1AE30BA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12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68B6DF5A-7ECD-49F6-A88E-FB4AB473310C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68B6DF5A-7ECD-49F6-A88E-FB4AB473310C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14</xdr:row>
      <xdr:rowOff>11430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893AD63-AB5E-4F29-88BF-18B75F4EFFFA}"/>
            </a:ext>
          </a:extLst>
        </xdr:cNvPr>
        <xdr:cNvSpPr txBox="1"/>
      </xdr:nvSpPr>
      <xdr:spPr>
        <a:xfrm>
          <a:off x="12870180" y="222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15</xdr:row>
      <xdr:rowOff>3810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F6930AE-A40F-4413-AB47-D5F316F3122D}"/>
            </a:ext>
          </a:extLst>
        </xdr:cNvPr>
        <xdr:cNvSpPr txBox="1"/>
      </xdr:nvSpPr>
      <xdr:spPr>
        <a:xfrm>
          <a:off x="1287780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15</xdr:row>
      <xdr:rowOff>3810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D9D436A-9EEB-46FC-BE4B-5978691F1CC9}"/>
            </a:ext>
          </a:extLst>
        </xdr:cNvPr>
        <xdr:cNvSpPr txBox="1"/>
      </xdr:nvSpPr>
      <xdr:spPr>
        <a:xfrm>
          <a:off x="1287780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14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D73126A-7BCC-41F8-B021-99C563A6DEEB}"/>
                </a:ext>
              </a:extLst>
            </xdr:cNvPr>
            <xdr:cNvSpPr txBox="1"/>
          </xdr:nvSpPr>
          <xdr:spPr>
            <a:xfrm>
              <a:off x="12870180" y="22212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D73126A-7BCC-41F8-B021-99C563A6DEEB}"/>
                </a:ext>
              </a:extLst>
            </xdr:cNvPr>
            <xdr:cNvSpPr txBox="1"/>
          </xdr:nvSpPr>
          <xdr:spPr>
            <a:xfrm>
              <a:off x="12870180" y="22212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14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D4F7246E-060B-43A3-85B3-C805F4E70B79}"/>
                </a:ext>
              </a:extLst>
            </xdr:cNvPr>
            <xdr:cNvSpPr txBox="1"/>
          </xdr:nvSpPr>
          <xdr:spPr>
            <a:xfrm>
              <a:off x="12877800" y="238887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D4F7246E-060B-43A3-85B3-C805F4E70B79}"/>
                </a:ext>
              </a:extLst>
            </xdr:cNvPr>
            <xdr:cNvSpPr txBox="1"/>
          </xdr:nvSpPr>
          <xdr:spPr>
            <a:xfrm>
              <a:off x="12877800" y="238887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518160</xdr:colOff>
      <xdr:row>18</xdr:row>
      <xdr:rowOff>49530</xdr:rowOff>
    </xdr:from>
    <xdr:ext cx="2053704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1C9C637-0E78-4583-90DB-15B5EFEB9106}"/>
                </a:ext>
              </a:extLst>
            </xdr:cNvPr>
            <xdr:cNvSpPr txBox="1"/>
          </xdr:nvSpPr>
          <xdr:spPr>
            <a:xfrm>
              <a:off x="6309360" y="3181350"/>
              <a:ext cx="2053704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𝐻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𝑖𝑠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1C9C637-0E78-4583-90DB-15B5EFEB9106}"/>
                </a:ext>
              </a:extLst>
            </xdr:cNvPr>
            <xdr:cNvSpPr txBox="1"/>
          </xdr:nvSpPr>
          <xdr:spPr>
            <a:xfrm>
              <a:off x="6309360" y="3181350"/>
              <a:ext cx="2053704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𝐻=ℎ(∑_(𝑖∈𝐼,𝑠∈𝑆)▒(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𝑙_𝑖𝑠 𝑥_𝑠1+𝑜_𝑖1−𝐷_𝑖1 )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137160</xdr:colOff>
      <xdr:row>21</xdr:row>
      <xdr:rowOff>49530</xdr:rowOff>
    </xdr:from>
    <xdr:ext cx="2707921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A1D30DC-0679-4E68-B355-AB6CF87384EF}"/>
                </a:ext>
              </a:extLst>
            </xdr:cNvPr>
            <xdr:cNvSpPr txBox="1"/>
          </xdr:nvSpPr>
          <xdr:spPr>
            <a:xfrm>
              <a:off x="5928360" y="3729990"/>
              <a:ext cx="2707921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𝑠𝑝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𝑠𝑝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∈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∈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𝑘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𝑜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𝑖𝑝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A1D30DC-0679-4E68-B355-AB6CF87384EF}"/>
                </a:ext>
              </a:extLst>
            </xdr:cNvPr>
            <xdr:cNvSpPr txBox="1"/>
          </xdr:nvSpPr>
          <xdr:spPr>
            <a:xfrm>
              <a:off x="5928360" y="3729990"/>
              <a:ext cx="2707921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𝐺=𝑔(∑_(𝑠∈𝑆,𝑝∈𝑃)▒〖(𝑙_𝑠𝑝 𝑥_𝑠𝑝 )+∑_(𝑖∈𝐼,𝑝∈𝑃)▒(𝑘_𝑖 𝑜_𝑖𝑝 ) 〗−𝐵)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167640</xdr:colOff>
      <xdr:row>19</xdr:row>
      <xdr:rowOff>11430</xdr:rowOff>
    </xdr:from>
    <xdr:ext cx="2832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F80430-C298-4E36-B925-C849DABB1F6C}"/>
                </a:ext>
              </a:extLst>
            </xdr:cNvPr>
            <xdr:cNvSpPr txBox="1"/>
          </xdr:nvSpPr>
          <xdr:spPr>
            <a:xfrm>
              <a:off x="9616440" y="3509010"/>
              <a:ext cx="283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F80430-C298-4E36-B925-C849DABB1F6C}"/>
                </a:ext>
              </a:extLst>
            </xdr:cNvPr>
            <xdr:cNvSpPr txBox="1"/>
          </xdr:nvSpPr>
          <xdr:spPr>
            <a:xfrm>
              <a:off x="9616440" y="3509010"/>
              <a:ext cx="283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205740</xdr:colOff>
      <xdr:row>21</xdr:row>
      <xdr:rowOff>179070</xdr:rowOff>
    </xdr:from>
    <xdr:ext cx="2715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A466CA1-433F-4DA5-AAD0-58586B4BFC82}"/>
                </a:ext>
              </a:extLst>
            </xdr:cNvPr>
            <xdr:cNvSpPr txBox="1"/>
          </xdr:nvSpPr>
          <xdr:spPr>
            <a:xfrm>
              <a:off x="9654540" y="4042410"/>
              <a:ext cx="271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A466CA1-433F-4DA5-AAD0-58586B4BFC82}"/>
                </a:ext>
              </a:extLst>
            </xdr:cNvPr>
            <xdr:cNvSpPr txBox="1"/>
          </xdr:nvSpPr>
          <xdr:spPr>
            <a:xfrm>
              <a:off x="9654540" y="4042410"/>
              <a:ext cx="271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𝐺=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D895-F4D2-4A09-813A-D67EF471DDBC}">
  <dimension ref="A1:G52"/>
  <sheetViews>
    <sheetView showGridLines="0" topLeftCell="A34" workbookViewId="0"/>
  </sheetViews>
  <sheetFormatPr defaultRowHeight="14.4" x14ac:dyDescent="0.3"/>
  <cols>
    <col min="1" max="1" width="2.33203125" customWidth="1"/>
    <col min="2" max="2" width="6.109375" bestFit="1" customWidth="1"/>
    <col min="3" max="3" width="64.33203125" bestFit="1" customWidth="1"/>
    <col min="4" max="4" width="12.6640625" bestFit="1" customWidth="1"/>
    <col min="5" max="5" width="13.21875" bestFit="1" customWidth="1"/>
    <col min="6" max="6" width="10.44140625" bestFit="1" customWidth="1"/>
    <col min="7" max="7" width="5.33203125" bestFit="1" customWidth="1"/>
  </cols>
  <sheetData>
    <row r="1" spans="1:5" x14ac:dyDescent="0.3">
      <c r="A1" s="18" t="s">
        <v>24</v>
      </c>
    </row>
    <row r="2" spans="1:5" x14ac:dyDescent="0.3">
      <c r="A2" s="18" t="s">
        <v>25</v>
      </c>
    </row>
    <row r="3" spans="1:5" x14ac:dyDescent="0.3">
      <c r="A3" s="18" t="s">
        <v>133</v>
      </c>
    </row>
    <row r="4" spans="1:5" x14ac:dyDescent="0.3">
      <c r="A4" s="18" t="s">
        <v>26</v>
      </c>
    </row>
    <row r="5" spans="1:5" x14ac:dyDescent="0.3">
      <c r="A5" s="18" t="s">
        <v>27</v>
      </c>
    </row>
    <row r="6" spans="1:5" x14ac:dyDescent="0.3">
      <c r="A6" s="18"/>
      <c r="B6" t="s">
        <v>28</v>
      </c>
    </row>
    <row r="7" spans="1:5" x14ac:dyDescent="0.3">
      <c r="A7" s="18"/>
      <c r="B7" t="s">
        <v>29</v>
      </c>
    </row>
    <row r="8" spans="1:5" x14ac:dyDescent="0.3">
      <c r="A8" s="18"/>
      <c r="B8" t="s">
        <v>134</v>
      </c>
    </row>
    <row r="9" spans="1:5" x14ac:dyDescent="0.3">
      <c r="A9" s="18" t="s">
        <v>30</v>
      </c>
    </row>
    <row r="10" spans="1:5" x14ac:dyDescent="0.3">
      <c r="B10" t="s">
        <v>31</v>
      </c>
    </row>
    <row r="11" spans="1:5" x14ac:dyDescent="0.3">
      <c r="B11" t="s">
        <v>32</v>
      </c>
    </row>
    <row r="14" spans="1:5" ht="15" thickBot="1" x14ac:dyDescent="0.35">
      <c r="A14" t="s">
        <v>33</v>
      </c>
    </row>
    <row r="15" spans="1:5" ht="15" thickBot="1" x14ac:dyDescent="0.35">
      <c r="B15" s="26" t="s">
        <v>34</v>
      </c>
      <c r="C15" s="26" t="s">
        <v>35</v>
      </c>
      <c r="D15" s="26" t="s">
        <v>36</v>
      </c>
      <c r="E15" s="26" t="s">
        <v>37</v>
      </c>
    </row>
    <row r="16" spans="1:5" ht="15" thickBot="1" x14ac:dyDescent="0.35">
      <c r="B16" s="19" t="s">
        <v>44</v>
      </c>
      <c r="C16" s="19"/>
      <c r="D16" s="21">
        <v>66810</v>
      </c>
      <c r="E16" s="21">
        <v>66810</v>
      </c>
    </row>
    <row r="19" spans="1:6" ht="15" thickBot="1" x14ac:dyDescent="0.35">
      <c r="A19" t="s">
        <v>38</v>
      </c>
    </row>
    <row r="20" spans="1:6" ht="15" thickBot="1" x14ac:dyDescent="0.35">
      <c r="B20" s="26" t="s">
        <v>34</v>
      </c>
      <c r="C20" s="26" t="s">
        <v>35</v>
      </c>
      <c r="D20" s="26" t="s">
        <v>36</v>
      </c>
      <c r="E20" s="26" t="s">
        <v>37</v>
      </c>
      <c r="F20" s="26" t="s">
        <v>39</v>
      </c>
    </row>
    <row r="21" spans="1:6" x14ac:dyDescent="0.3">
      <c r="B21" s="20" t="s">
        <v>45</v>
      </c>
      <c r="C21" s="20" t="s">
        <v>46</v>
      </c>
      <c r="D21" s="22">
        <v>15</v>
      </c>
      <c r="E21" s="22">
        <v>15</v>
      </c>
      <c r="F21" s="20" t="s">
        <v>47</v>
      </c>
    </row>
    <row r="22" spans="1:6" x14ac:dyDescent="0.3">
      <c r="B22" s="20" t="s">
        <v>48</v>
      </c>
      <c r="C22" s="20" t="s">
        <v>49</v>
      </c>
      <c r="D22" s="22">
        <v>10</v>
      </c>
      <c r="E22" s="22">
        <v>10</v>
      </c>
      <c r="F22" s="20" t="s">
        <v>47</v>
      </c>
    </row>
    <row r="23" spans="1:6" x14ac:dyDescent="0.3">
      <c r="B23" s="20" t="s">
        <v>50</v>
      </c>
      <c r="C23" s="20" t="s">
        <v>51</v>
      </c>
      <c r="D23" s="22">
        <v>15</v>
      </c>
      <c r="E23" s="22">
        <v>15</v>
      </c>
      <c r="F23" s="20" t="s">
        <v>47</v>
      </c>
    </row>
    <row r="24" spans="1:6" x14ac:dyDescent="0.3">
      <c r="B24" s="20" t="s">
        <v>52</v>
      </c>
      <c r="C24" s="20" t="s">
        <v>53</v>
      </c>
      <c r="D24" s="22">
        <v>25</v>
      </c>
      <c r="E24" s="22">
        <v>25</v>
      </c>
      <c r="F24" s="20" t="s">
        <v>47</v>
      </c>
    </row>
    <row r="25" spans="1:6" x14ac:dyDescent="0.3">
      <c r="B25" s="20" t="s">
        <v>54</v>
      </c>
      <c r="C25" s="20" t="s">
        <v>55</v>
      </c>
      <c r="D25" s="22">
        <v>15</v>
      </c>
      <c r="E25" s="22">
        <v>15</v>
      </c>
      <c r="F25" s="20" t="s">
        <v>47</v>
      </c>
    </row>
    <row r="26" spans="1:6" x14ac:dyDescent="0.3">
      <c r="B26" s="20" t="s">
        <v>56</v>
      </c>
      <c r="C26" s="20" t="s">
        <v>57</v>
      </c>
      <c r="D26" s="22">
        <v>10</v>
      </c>
      <c r="E26" s="22">
        <v>10</v>
      </c>
      <c r="F26" s="20" t="s">
        <v>47</v>
      </c>
    </row>
    <row r="27" spans="1:6" x14ac:dyDescent="0.3">
      <c r="B27" s="20" t="s">
        <v>58</v>
      </c>
      <c r="C27" s="20" t="s">
        <v>59</v>
      </c>
      <c r="D27" s="22">
        <v>15</v>
      </c>
      <c r="E27" s="22">
        <v>15</v>
      </c>
      <c r="F27" s="20" t="s">
        <v>47</v>
      </c>
    </row>
    <row r="28" spans="1:6" x14ac:dyDescent="0.3">
      <c r="B28" s="20" t="s">
        <v>60</v>
      </c>
      <c r="C28" s="20" t="s">
        <v>61</v>
      </c>
      <c r="D28" s="22">
        <v>25</v>
      </c>
      <c r="E28" s="22">
        <v>25</v>
      </c>
      <c r="F28" s="20" t="s">
        <v>47</v>
      </c>
    </row>
    <row r="29" spans="1:6" x14ac:dyDescent="0.3">
      <c r="B29" s="20" t="s">
        <v>62</v>
      </c>
      <c r="C29" s="20" t="s">
        <v>63</v>
      </c>
      <c r="D29" s="22">
        <v>0</v>
      </c>
      <c r="E29" s="22">
        <v>0</v>
      </c>
      <c r="F29" s="20" t="s">
        <v>47</v>
      </c>
    </row>
    <row r="30" spans="1:6" x14ac:dyDescent="0.3">
      <c r="B30" s="20" t="s">
        <v>64</v>
      </c>
      <c r="C30" s="20" t="s">
        <v>65</v>
      </c>
      <c r="D30" s="22">
        <v>0</v>
      </c>
      <c r="E30" s="22">
        <v>0</v>
      </c>
      <c r="F30" s="20" t="s">
        <v>47</v>
      </c>
    </row>
    <row r="31" spans="1:6" x14ac:dyDescent="0.3">
      <c r="B31" s="20" t="s">
        <v>66</v>
      </c>
      <c r="C31" s="20" t="s">
        <v>67</v>
      </c>
      <c r="D31" s="22">
        <v>0</v>
      </c>
      <c r="E31" s="22">
        <v>0</v>
      </c>
      <c r="F31" s="20" t="s">
        <v>47</v>
      </c>
    </row>
    <row r="32" spans="1:6" x14ac:dyDescent="0.3">
      <c r="B32" s="20" t="s">
        <v>68</v>
      </c>
      <c r="C32" s="20" t="s">
        <v>69</v>
      </c>
      <c r="D32" s="22">
        <v>500</v>
      </c>
      <c r="E32" s="22">
        <v>500.00000000000034</v>
      </c>
      <c r="F32" s="20" t="s">
        <v>47</v>
      </c>
    </row>
    <row r="33" spans="1:7" x14ac:dyDescent="0.3">
      <c r="B33" s="20" t="s">
        <v>70</v>
      </c>
      <c r="C33" s="20" t="s">
        <v>71</v>
      </c>
      <c r="D33" s="22">
        <v>0</v>
      </c>
      <c r="E33" s="22">
        <v>0</v>
      </c>
      <c r="F33" s="20" t="s">
        <v>47</v>
      </c>
    </row>
    <row r="34" spans="1:7" ht="15" thickBot="1" x14ac:dyDescent="0.35">
      <c r="B34" s="19" t="s">
        <v>72</v>
      </c>
      <c r="C34" s="19" t="s">
        <v>73</v>
      </c>
      <c r="D34" s="21">
        <v>0</v>
      </c>
      <c r="E34" s="21">
        <v>0</v>
      </c>
      <c r="F34" s="19" t="s">
        <v>47</v>
      </c>
    </row>
    <row r="37" spans="1:7" ht="15" thickBot="1" x14ac:dyDescent="0.35">
      <c r="A37" t="s">
        <v>7</v>
      </c>
    </row>
    <row r="38" spans="1:7" ht="15" thickBot="1" x14ac:dyDescent="0.35">
      <c r="B38" s="26" t="s">
        <v>34</v>
      </c>
      <c r="C38" s="26" t="s">
        <v>35</v>
      </c>
      <c r="D38" s="26" t="s">
        <v>40</v>
      </c>
      <c r="E38" s="26" t="s">
        <v>41</v>
      </c>
      <c r="F38" s="26" t="s">
        <v>42</v>
      </c>
      <c r="G38" s="26" t="s">
        <v>43</v>
      </c>
    </row>
    <row r="39" spans="1:7" x14ac:dyDescent="0.3">
      <c r="B39" s="20" t="s">
        <v>74</v>
      </c>
      <c r="C39" s="20" t="s">
        <v>75</v>
      </c>
      <c r="D39" s="22">
        <v>3250</v>
      </c>
      <c r="E39" s="20" t="s">
        <v>76</v>
      </c>
      <c r="F39" s="20" t="s">
        <v>77</v>
      </c>
      <c r="G39" s="22">
        <v>1250</v>
      </c>
    </row>
    <row r="40" spans="1:7" x14ac:dyDescent="0.3">
      <c r="B40" s="20" t="s">
        <v>78</v>
      </c>
      <c r="C40" s="20" t="s">
        <v>79</v>
      </c>
      <c r="D40" s="22">
        <v>1725</v>
      </c>
      <c r="E40" s="20" t="s">
        <v>80</v>
      </c>
      <c r="F40" s="20" t="s">
        <v>77</v>
      </c>
      <c r="G40" s="22">
        <v>225</v>
      </c>
    </row>
    <row r="41" spans="1:7" x14ac:dyDescent="0.3">
      <c r="B41" s="20" t="s">
        <v>81</v>
      </c>
      <c r="C41" s="20" t="s">
        <v>82</v>
      </c>
      <c r="D41" s="22">
        <v>1525</v>
      </c>
      <c r="E41" s="20" t="s">
        <v>83</v>
      </c>
      <c r="F41" s="20" t="s">
        <v>77</v>
      </c>
      <c r="G41" s="22">
        <v>1125</v>
      </c>
    </row>
    <row r="42" spans="1:7" x14ac:dyDescent="0.3">
      <c r="B42" s="20" t="s">
        <v>84</v>
      </c>
      <c r="C42" s="20" t="s">
        <v>85</v>
      </c>
      <c r="D42" s="22">
        <v>7000</v>
      </c>
      <c r="E42" s="20" t="s">
        <v>86</v>
      </c>
      <c r="F42" s="20" t="s">
        <v>87</v>
      </c>
      <c r="G42" s="22">
        <v>0</v>
      </c>
    </row>
    <row r="43" spans="1:7" x14ac:dyDescent="0.3">
      <c r="B43" s="20" t="s">
        <v>88</v>
      </c>
      <c r="C43" s="20" t="s">
        <v>89</v>
      </c>
      <c r="D43" s="22">
        <v>3450</v>
      </c>
      <c r="E43" s="20" t="s">
        <v>90</v>
      </c>
      <c r="F43" s="20" t="s">
        <v>77</v>
      </c>
      <c r="G43" s="22">
        <v>450</v>
      </c>
    </row>
    <row r="44" spans="1:7" x14ac:dyDescent="0.3">
      <c r="B44" s="20" t="s">
        <v>91</v>
      </c>
      <c r="C44" s="20" t="s">
        <v>92</v>
      </c>
      <c r="D44" s="22">
        <v>3050</v>
      </c>
      <c r="E44" s="20" t="s">
        <v>93</v>
      </c>
      <c r="F44" s="20" t="s">
        <v>77</v>
      </c>
      <c r="G44" s="22">
        <v>2050</v>
      </c>
    </row>
    <row r="45" spans="1:7" x14ac:dyDescent="0.3">
      <c r="B45" s="20" t="s">
        <v>94</v>
      </c>
      <c r="C45" s="20" t="s">
        <v>95</v>
      </c>
      <c r="D45" s="22">
        <v>15</v>
      </c>
      <c r="E45" s="20" t="s">
        <v>96</v>
      </c>
      <c r="F45" s="20" t="s">
        <v>87</v>
      </c>
      <c r="G45" s="20">
        <v>0</v>
      </c>
    </row>
    <row r="46" spans="1:7" x14ac:dyDescent="0.3">
      <c r="B46" s="20" t="s">
        <v>97</v>
      </c>
      <c r="C46" s="20" t="s">
        <v>98</v>
      </c>
      <c r="D46" s="22">
        <v>10</v>
      </c>
      <c r="E46" s="20" t="s">
        <v>99</v>
      </c>
      <c r="F46" s="20" t="s">
        <v>87</v>
      </c>
      <c r="G46" s="20">
        <v>0</v>
      </c>
    </row>
    <row r="47" spans="1:7" x14ac:dyDescent="0.3">
      <c r="B47" s="20" t="s">
        <v>100</v>
      </c>
      <c r="C47" s="20" t="s">
        <v>101</v>
      </c>
      <c r="D47" s="22">
        <v>15</v>
      </c>
      <c r="E47" s="20" t="s">
        <v>102</v>
      </c>
      <c r="F47" s="20" t="s">
        <v>87</v>
      </c>
      <c r="G47" s="20">
        <v>0</v>
      </c>
    </row>
    <row r="48" spans="1:7" x14ac:dyDescent="0.3">
      <c r="B48" s="20" t="s">
        <v>103</v>
      </c>
      <c r="C48" s="20" t="s">
        <v>104</v>
      </c>
      <c r="D48" s="22">
        <v>25</v>
      </c>
      <c r="E48" s="20" t="s">
        <v>105</v>
      </c>
      <c r="F48" s="20" t="s">
        <v>87</v>
      </c>
      <c r="G48" s="20">
        <v>0</v>
      </c>
    </row>
    <row r="49" spans="2:7" x14ac:dyDescent="0.3">
      <c r="B49" s="20" t="s">
        <v>106</v>
      </c>
      <c r="C49" s="20" t="s">
        <v>107</v>
      </c>
      <c r="D49" s="22">
        <v>15</v>
      </c>
      <c r="E49" s="20" t="s">
        <v>108</v>
      </c>
      <c r="F49" s="20" t="s">
        <v>87</v>
      </c>
      <c r="G49" s="20">
        <v>0</v>
      </c>
    </row>
    <row r="50" spans="2:7" x14ac:dyDescent="0.3">
      <c r="B50" s="20" t="s">
        <v>109</v>
      </c>
      <c r="C50" s="20" t="s">
        <v>110</v>
      </c>
      <c r="D50" s="22">
        <v>10</v>
      </c>
      <c r="E50" s="20" t="s">
        <v>111</v>
      </c>
      <c r="F50" s="20" t="s">
        <v>87</v>
      </c>
      <c r="G50" s="20">
        <v>0</v>
      </c>
    </row>
    <row r="51" spans="2:7" x14ac:dyDescent="0.3">
      <c r="B51" s="20" t="s">
        <v>112</v>
      </c>
      <c r="C51" s="20" t="s">
        <v>113</v>
      </c>
      <c r="D51" s="22">
        <v>15</v>
      </c>
      <c r="E51" s="20" t="s">
        <v>114</v>
      </c>
      <c r="F51" s="20" t="s">
        <v>87</v>
      </c>
      <c r="G51" s="20">
        <v>0</v>
      </c>
    </row>
    <row r="52" spans="2:7" ht="15" thickBot="1" x14ac:dyDescent="0.35">
      <c r="B52" s="19" t="s">
        <v>115</v>
      </c>
      <c r="C52" s="19" t="s">
        <v>116</v>
      </c>
      <c r="D52" s="21">
        <v>25</v>
      </c>
      <c r="E52" s="19" t="s">
        <v>117</v>
      </c>
      <c r="F52" s="19" t="s">
        <v>87</v>
      </c>
      <c r="G52" s="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C03F-6216-4116-9CC1-4E4145321473}">
  <dimension ref="A1:H40"/>
  <sheetViews>
    <sheetView showGridLines="0" topLeftCell="A16" workbookViewId="0">
      <selection activeCell="J30" sqref="J30"/>
    </sheetView>
  </sheetViews>
  <sheetFormatPr defaultRowHeight="14.4" x14ac:dyDescent="0.3"/>
  <cols>
    <col min="1" max="1" width="2.33203125" customWidth="1"/>
    <col min="2" max="2" width="6.109375" bestFit="1" customWidth="1"/>
    <col min="3" max="3" width="64.3320312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12" bestFit="1" customWidth="1"/>
  </cols>
  <sheetData>
    <row r="1" spans="1:8" x14ac:dyDescent="0.3">
      <c r="A1" s="18" t="s">
        <v>118</v>
      </c>
    </row>
    <row r="2" spans="1:8" x14ac:dyDescent="0.3">
      <c r="A2" s="18" t="s">
        <v>25</v>
      </c>
    </row>
    <row r="3" spans="1:8" x14ac:dyDescent="0.3">
      <c r="A3" s="18" t="s">
        <v>135</v>
      </c>
    </row>
    <row r="6" spans="1:8" ht="15" thickBot="1" x14ac:dyDescent="0.35">
      <c r="A6" t="s">
        <v>38</v>
      </c>
    </row>
    <row r="7" spans="1:8" x14ac:dyDescent="0.3">
      <c r="B7" s="27"/>
      <c r="C7" s="27"/>
      <c r="D7" s="27" t="s">
        <v>119</v>
      </c>
      <c r="E7" s="27" t="s">
        <v>121</v>
      </c>
      <c r="F7" s="27" t="s">
        <v>123</v>
      </c>
      <c r="G7" s="27" t="s">
        <v>125</v>
      </c>
      <c r="H7" s="27" t="s">
        <v>125</v>
      </c>
    </row>
    <row r="8" spans="1:8" ht="15" thickBot="1" x14ac:dyDescent="0.35">
      <c r="B8" s="28" t="s">
        <v>34</v>
      </c>
      <c r="C8" s="28" t="s">
        <v>35</v>
      </c>
      <c r="D8" s="28" t="s">
        <v>120</v>
      </c>
      <c r="E8" s="28" t="s">
        <v>122</v>
      </c>
      <c r="F8" s="28" t="s">
        <v>124</v>
      </c>
      <c r="G8" s="28" t="s">
        <v>126</v>
      </c>
      <c r="H8" s="28" t="s">
        <v>127</v>
      </c>
    </row>
    <row r="9" spans="1:8" x14ac:dyDescent="0.3">
      <c r="B9" s="20" t="s">
        <v>45</v>
      </c>
      <c r="C9" s="20" t="s">
        <v>46</v>
      </c>
      <c r="D9" s="20">
        <v>15</v>
      </c>
      <c r="E9" s="20">
        <v>0</v>
      </c>
      <c r="F9" s="20">
        <v>810</v>
      </c>
      <c r="G9" s="20">
        <v>389.99999999999989</v>
      </c>
      <c r="H9" s="20">
        <v>1E+30</v>
      </c>
    </row>
    <row r="10" spans="1:8" x14ac:dyDescent="0.3">
      <c r="B10" s="20" t="s">
        <v>48</v>
      </c>
      <c r="C10" s="20" t="s">
        <v>49</v>
      </c>
      <c r="D10" s="20">
        <v>10</v>
      </c>
      <c r="E10" s="20">
        <v>0</v>
      </c>
      <c r="F10" s="20">
        <v>610</v>
      </c>
      <c r="G10" s="20">
        <v>389.99999999999989</v>
      </c>
      <c r="H10" s="20">
        <v>1E+30</v>
      </c>
    </row>
    <row r="11" spans="1:8" x14ac:dyDescent="0.3">
      <c r="B11" s="20" t="s">
        <v>50</v>
      </c>
      <c r="C11" s="20" t="s">
        <v>51</v>
      </c>
      <c r="D11" s="20">
        <v>15</v>
      </c>
      <c r="E11" s="20">
        <v>0</v>
      </c>
      <c r="F11" s="20">
        <v>510</v>
      </c>
      <c r="G11" s="20">
        <v>289.99999999999989</v>
      </c>
      <c r="H11" s="20">
        <v>9.5701492081623027E+17</v>
      </c>
    </row>
    <row r="12" spans="1:8" x14ac:dyDescent="0.3">
      <c r="B12" s="20" t="s">
        <v>52</v>
      </c>
      <c r="C12" s="20" t="s">
        <v>53</v>
      </c>
      <c r="D12" s="20">
        <v>25</v>
      </c>
      <c r="E12" s="20">
        <v>0</v>
      </c>
      <c r="F12" s="20">
        <v>560</v>
      </c>
      <c r="G12" s="20">
        <v>439.99999999999989</v>
      </c>
      <c r="H12" s="20">
        <v>1E+30</v>
      </c>
    </row>
    <row r="13" spans="1:8" x14ac:dyDescent="0.3">
      <c r="B13" s="20" t="s">
        <v>54</v>
      </c>
      <c r="C13" s="20" t="s">
        <v>55</v>
      </c>
      <c r="D13" s="20">
        <v>15</v>
      </c>
      <c r="E13" s="20">
        <v>0</v>
      </c>
      <c r="F13" s="20">
        <v>880</v>
      </c>
      <c r="G13" s="20">
        <v>320</v>
      </c>
      <c r="H13" s="20">
        <v>1E+30</v>
      </c>
    </row>
    <row r="14" spans="1:8" x14ac:dyDescent="0.3">
      <c r="B14" s="20" t="s">
        <v>56</v>
      </c>
      <c r="C14" s="20" t="s">
        <v>57</v>
      </c>
      <c r="D14" s="20">
        <v>10</v>
      </c>
      <c r="E14" s="20">
        <v>0</v>
      </c>
      <c r="F14" s="20">
        <v>660</v>
      </c>
      <c r="G14" s="20">
        <v>340</v>
      </c>
      <c r="H14" s="20">
        <v>1E+30</v>
      </c>
    </row>
    <row r="15" spans="1:8" x14ac:dyDescent="0.3">
      <c r="B15" s="20" t="s">
        <v>58</v>
      </c>
      <c r="C15" s="20" t="s">
        <v>59</v>
      </c>
      <c r="D15" s="20">
        <v>15</v>
      </c>
      <c r="E15" s="20">
        <v>0</v>
      </c>
      <c r="F15" s="20">
        <v>500</v>
      </c>
      <c r="G15" s="20">
        <v>300</v>
      </c>
      <c r="H15" s="20">
        <v>1E+30</v>
      </c>
    </row>
    <row r="16" spans="1:8" x14ac:dyDescent="0.3">
      <c r="B16" s="20" t="s">
        <v>60</v>
      </c>
      <c r="C16" s="20" t="s">
        <v>61</v>
      </c>
      <c r="D16" s="20">
        <v>25</v>
      </c>
      <c r="E16" s="20">
        <v>0</v>
      </c>
      <c r="F16" s="20">
        <v>600</v>
      </c>
      <c r="G16" s="20">
        <v>400</v>
      </c>
      <c r="H16" s="20">
        <v>1E+30</v>
      </c>
    </row>
    <row r="17" spans="1:8" x14ac:dyDescent="0.3">
      <c r="B17" s="20" t="s">
        <v>62</v>
      </c>
      <c r="C17" s="20" t="s">
        <v>63</v>
      </c>
      <c r="D17" s="20">
        <v>0</v>
      </c>
      <c r="E17" s="20">
        <v>9.9999999998544808E-2</v>
      </c>
      <c r="F17" s="20">
        <v>20.099999999998545</v>
      </c>
      <c r="G17" s="20">
        <v>1E+30</v>
      </c>
      <c r="H17" s="20">
        <v>9.9999999998544808E-2</v>
      </c>
    </row>
    <row r="18" spans="1:8" x14ac:dyDescent="0.3">
      <c r="B18" s="20" t="s">
        <v>64</v>
      </c>
      <c r="C18" s="20" t="s">
        <v>65</v>
      </c>
      <c r="D18" s="20">
        <v>0</v>
      </c>
      <c r="E18" s="20">
        <v>12.100000000002185</v>
      </c>
      <c r="F18" s="20">
        <v>12.100000000002183</v>
      </c>
      <c r="G18" s="20">
        <v>1E+30</v>
      </c>
      <c r="H18" s="20">
        <v>12.100000000002185</v>
      </c>
    </row>
    <row r="19" spans="1:8" x14ac:dyDescent="0.3">
      <c r="B19" s="20" t="s">
        <v>66</v>
      </c>
      <c r="C19" s="20" t="s">
        <v>67</v>
      </c>
      <c r="D19" s="20">
        <v>0</v>
      </c>
      <c r="E19" s="20">
        <v>8.099999999998543</v>
      </c>
      <c r="F19" s="20">
        <v>8.0999999999985448</v>
      </c>
      <c r="G19" s="20">
        <v>1E+30</v>
      </c>
      <c r="H19" s="20">
        <v>8.099999999998543</v>
      </c>
    </row>
    <row r="20" spans="1:8" x14ac:dyDescent="0.3">
      <c r="B20" s="20" t="s">
        <v>68</v>
      </c>
      <c r="C20" s="20" t="s">
        <v>69</v>
      </c>
      <c r="D20" s="20">
        <v>500.00000000000034</v>
      </c>
      <c r="E20" s="20">
        <v>0</v>
      </c>
      <c r="F20" s="20">
        <v>20</v>
      </c>
      <c r="G20" s="20">
        <v>9.9999999998544808E-2</v>
      </c>
      <c r="H20" s="20">
        <v>5.333333333333333</v>
      </c>
    </row>
    <row r="21" spans="1:8" x14ac:dyDescent="0.3">
      <c r="B21" s="20" t="s">
        <v>70</v>
      </c>
      <c r="C21" s="20" t="s">
        <v>71</v>
      </c>
      <c r="D21" s="20">
        <v>0</v>
      </c>
      <c r="E21" s="20">
        <v>12.000000000000002</v>
      </c>
      <c r="F21" s="20">
        <v>12</v>
      </c>
      <c r="G21" s="20">
        <v>1E+30</v>
      </c>
      <c r="H21" s="20">
        <v>12.000000000000002</v>
      </c>
    </row>
    <row r="22" spans="1:8" ht="15" thickBot="1" x14ac:dyDescent="0.35">
      <c r="B22" s="19" t="s">
        <v>72</v>
      </c>
      <c r="C22" s="19" t="s">
        <v>73</v>
      </c>
      <c r="D22" s="19">
        <v>0</v>
      </c>
      <c r="E22" s="19">
        <v>8</v>
      </c>
      <c r="F22" s="19">
        <v>8</v>
      </c>
      <c r="G22" s="19">
        <v>1E+30</v>
      </c>
      <c r="H22" s="19">
        <v>8</v>
      </c>
    </row>
    <row r="24" spans="1:8" ht="15" thickBot="1" x14ac:dyDescent="0.35">
      <c r="A24" t="s">
        <v>7</v>
      </c>
    </row>
    <row r="25" spans="1:8" x14ac:dyDescent="0.3">
      <c r="B25" s="27"/>
      <c r="C25" s="27"/>
      <c r="D25" s="27" t="s">
        <v>119</v>
      </c>
      <c r="E25" s="27" t="s">
        <v>128</v>
      </c>
      <c r="F25" s="27" t="s">
        <v>130</v>
      </c>
      <c r="G25" s="27" t="s">
        <v>125</v>
      </c>
      <c r="H25" s="27" t="s">
        <v>125</v>
      </c>
    </row>
    <row r="26" spans="1:8" ht="15" thickBot="1" x14ac:dyDescent="0.35">
      <c r="B26" s="28" t="s">
        <v>34</v>
      </c>
      <c r="C26" s="28" t="s">
        <v>35</v>
      </c>
      <c r="D26" s="28" t="s">
        <v>120</v>
      </c>
      <c r="E26" s="28" t="s">
        <v>129</v>
      </c>
      <c r="F26" s="28" t="s">
        <v>131</v>
      </c>
      <c r="G26" s="28" t="s">
        <v>126</v>
      </c>
      <c r="H26" s="28" t="s">
        <v>127</v>
      </c>
    </row>
    <row r="27" spans="1:8" x14ac:dyDescent="0.3">
      <c r="B27" s="20" t="s">
        <v>74</v>
      </c>
      <c r="C27" s="20" t="s">
        <v>75</v>
      </c>
      <c r="D27" s="20">
        <v>3250</v>
      </c>
      <c r="E27" s="20">
        <v>0</v>
      </c>
      <c r="F27" s="20">
        <v>2000</v>
      </c>
      <c r="G27" s="20">
        <v>1249.9999999999995</v>
      </c>
      <c r="H27" s="20">
        <v>1E+30</v>
      </c>
    </row>
    <row r="28" spans="1:8" x14ac:dyDescent="0.3">
      <c r="B28" s="20" t="s">
        <v>78</v>
      </c>
      <c r="C28" s="20" t="s">
        <v>79</v>
      </c>
      <c r="D28" s="20">
        <v>1725</v>
      </c>
      <c r="E28" s="20">
        <v>0</v>
      </c>
      <c r="F28" s="20">
        <v>1500</v>
      </c>
      <c r="G28" s="20">
        <v>224.99999999999983</v>
      </c>
      <c r="H28" s="20">
        <v>1E+30</v>
      </c>
    </row>
    <row r="29" spans="1:8" x14ac:dyDescent="0.3">
      <c r="B29" s="20" t="s">
        <v>81</v>
      </c>
      <c r="C29" s="20" t="s">
        <v>82</v>
      </c>
      <c r="D29" s="20">
        <v>1525</v>
      </c>
      <c r="E29" s="20">
        <v>0</v>
      </c>
      <c r="F29" s="20">
        <v>400</v>
      </c>
      <c r="G29" s="20">
        <v>1125</v>
      </c>
      <c r="H29" s="20">
        <v>1E+30</v>
      </c>
    </row>
    <row r="30" spans="1:8" x14ac:dyDescent="0.3">
      <c r="B30" s="20" t="s">
        <v>84</v>
      </c>
      <c r="C30" s="20" t="s">
        <v>85</v>
      </c>
      <c r="D30" s="20">
        <v>7000</v>
      </c>
      <c r="E30" s="20">
        <v>20</v>
      </c>
      <c r="F30" s="20">
        <v>7000</v>
      </c>
      <c r="G30" s="20">
        <v>1E+30</v>
      </c>
      <c r="H30" s="20">
        <v>500.00000000000034</v>
      </c>
    </row>
    <row r="31" spans="1:8" x14ac:dyDescent="0.3">
      <c r="B31" s="20" t="s">
        <v>88</v>
      </c>
      <c r="C31" s="20" t="s">
        <v>89</v>
      </c>
      <c r="D31" s="20">
        <v>3450</v>
      </c>
      <c r="E31" s="20">
        <v>0</v>
      </c>
      <c r="F31" s="20">
        <v>3000</v>
      </c>
      <c r="G31" s="20">
        <v>449.99999999999972</v>
      </c>
      <c r="H31" s="20">
        <v>1E+30</v>
      </c>
    </row>
    <row r="32" spans="1:8" x14ac:dyDescent="0.3">
      <c r="B32" s="20" t="s">
        <v>91</v>
      </c>
      <c r="C32" s="20" t="s">
        <v>92</v>
      </c>
      <c r="D32" s="20">
        <v>3050</v>
      </c>
      <c r="E32" s="20">
        <v>0</v>
      </c>
      <c r="F32" s="20">
        <v>1000</v>
      </c>
      <c r="G32" s="20">
        <v>2050</v>
      </c>
      <c r="H32" s="20">
        <v>1E+30</v>
      </c>
    </row>
    <row r="33" spans="2:8" x14ac:dyDescent="0.3">
      <c r="B33" s="20" t="s">
        <v>94</v>
      </c>
      <c r="C33" s="20" t="s">
        <v>95</v>
      </c>
      <c r="D33" s="20">
        <v>15</v>
      </c>
      <c r="E33" s="20">
        <v>-389.99999999999989</v>
      </c>
      <c r="F33" s="20">
        <v>15</v>
      </c>
      <c r="G33" s="20">
        <v>8.3333333333333393</v>
      </c>
      <c r="H33" s="20">
        <v>7.4999999999999947</v>
      </c>
    </row>
    <row r="34" spans="2:8" x14ac:dyDescent="0.3">
      <c r="B34" s="20" t="s">
        <v>97</v>
      </c>
      <c r="C34" s="20" t="s">
        <v>98</v>
      </c>
      <c r="D34" s="20">
        <v>10</v>
      </c>
      <c r="E34" s="20">
        <v>-389.99999999999989</v>
      </c>
      <c r="F34" s="20">
        <v>10</v>
      </c>
      <c r="G34" s="20">
        <v>10.000000000000004</v>
      </c>
      <c r="H34" s="20">
        <v>6.4285714285714226</v>
      </c>
    </row>
    <row r="35" spans="2:8" x14ac:dyDescent="0.3">
      <c r="B35" s="20" t="s">
        <v>100</v>
      </c>
      <c r="C35" s="20" t="s">
        <v>101</v>
      </c>
      <c r="D35" s="20">
        <v>15</v>
      </c>
      <c r="E35" s="20">
        <v>-289.99999999999989</v>
      </c>
      <c r="F35" s="20">
        <v>15</v>
      </c>
      <c r="G35" s="20">
        <v>12.500000000000011</v>
      </c>
      <c r="H35" s="20">
        <v>11.249999999999993</v>
      </c>
    </row>
    <row r="36" spans="2:8" x14ac:dyDescent="0.3">
      <c r="B36" s="20" t="s">
        <v>103</v>
      </c>
      <c r="C36" s="29" t="s">
        <v>104</v>
      </c>
      <c r="D36" s="29">
        <v>25</v>
      </c>
      <c r="E36" s="29">
        <v>-439.99999999999989</v>
      </c>
      <c r="F36" s="29">
        <v>25</v>
      </c>
      <c r="G36" s="29">
        <v>10.000000000000009</v>
      </c>
      <c r="H36" s="29">
        <v>8.9999999999999947</v>
      </c>
    </row>
    <row r="37" spans="2:8" x14ac:dyDescent="0.3">
      <c r="B37" s="20" t="s">
        <v>106</v>
      </c>
      <c r="C37" s="20" t="s">
        <v>107</v>
      </c>
      <c r="D37" s="20">
        <v>15</v>
      </c>
      <c r="E37" s="20">
        <v>-320</v>
      </c>
      <c r="F37" s="20">
        <v>15</v>
      </c>
      <c r="G37" s="20">
        <v>8.3333333333333393</v>
      </c>
      <c r="H37" s="20">
        <v>14.999999999999991</v>
      </c>
    </row>
    <row r="38" spans="2:8" x14ac:dyDescent="0.3">
      <c r="B38" s="20" t="s">
        <v>109</v>
      </c>
      <c r="C38" s="20" t="s">
        <v>110</v>
      </c>
      <c r="D38" s="20">
        <v>10</v>
      </c>
      <c r="E38" s="20">
        <v>-340</v>
      </c>
      <c r="F38" s="20">
        <v>10</v>
      </c>
      <c r="G38" s="20">
        <v>10.000000000000007</v>
      </c>
      <c r="H38" s="20">
        <v>10</v>
      </c>
    </row>
    <row r="39" spans="2:8" x14ac:dyDescent="0.3">
      <c r="B39" s="20" t="s">
        <v>112</v>
      </c>
      <c r="C39" s="20" t="s">
        <v>113</v>
      </c>
      <c r="D39" s="20">
        <v>15</v>
      </c>
      <c r="E39" s="20">
        <v>-300</v>
      </c>
      <c r="F39" s="20">
        <v>15</v>
      </c>
      <c r="G39" s="20">
        <v>12.500000000000009</v>
      </c>
      <c r="H39" s="20">
        <v>15</v>
      </c>
    </row>
    <row r="40" spans="2:8" ht="15" thickBot="1" x14ac:dyDescent="0.35">
      <c r="B40" s="19" t="s">
        <v>115</v>
      </c>
      <c r="C40" s="19" t="s">
        <v>116</v>
      </c>
      <c r="D40" s="19">
        <v>25</v>
      </c>
      <c r="E40" s="19">
        <v>-400</v>
      </c>
      <c r="F40" s="19">
        <v>25</v>
      </c>
      <c r="G40" s="19">
        <v>10.000000000000009</v>
      </c>
      <c r="H40" s="19">
        <v>17.999999999999993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7"/>
  <sheetViews>
    <sheetView tabSelected="1" topLeftCell="A34" workbookViewId="0">
      <selection activeCell="H50" sqref="H50"/>
    </sheetView>
  </sheetViews>
  <sheetFormatPr defaultRowHeight="14.4" x14ac:dyDescent="0.3"/>
  <cols>
    <col min="1" max="1" width="2.77734375" style="1" customWidth="1"/>
    <col min="2" max="2" width="4.77734375" style="1" customWidth="1"/>
    <col min="3" max="10" width="8.88671875" style="1"/>
    <col min="11" max="11" width="5.77734375" style="1" customWidth="1"/>
    <col min="12" max="22" width="8.88671875" style="1"/>
    <col min="23" max="23" width="5.77734375" style="1" customWidth="1"/>
    <col min="24" max="16384" width="8.88671875" style="1"/>
  </cols>
  <sheetData>
    <row r="2" spans="1:24" x14ac:dyDescent="0.3">
      <c r="B2" s="5"/>
      <c r="C2" s="34" t="s">
        <v>4</v>
      </c>
      <c r="D2" s="34"/>
      <c r="E2" s="34"/>
      <c r="F2" s="34"/>
      <c r="G2" s="34"/>
      <c r="H2" s="34"/>
      <c r="I2" s="34"/>
      <c r="J2" s="10" t="s">
        <v>5</v>
      </c>
      <c r="L2" s="23"/>
      <c r="M2" s="37" t="s">
        <v>7</v>
      </c>
      <c r="N2" s="37"/>
      <c r="O2" s="37"/>
      <c r="P2" s="37"/>
      <c r="Q2" s="37"/>
      <c r="R2" s="37"/>
      <c r="S2" s="37"/>
      <c r="T2" s="37"/>
      <c r="U2" s="37"/>
      <c r="V2" s="24" t="s">
        <v>8</v>
      </c>
      <c r="W2" s="25" t="s">
        <v>9</v>
      </c>
      <c r="X2" s="25" t="s">
        <v>10</v>
      </c>
    </row>
    <row r="3" spans="1:24" x14ac:dyDescent="0.3">
      <c r="A3" s="2">
        <v>1</v>
      </c>
      <c r="B3" s="32"/>
      <c r="C3" s="30" t="s">
        <v>0</v>
      </c>
      <c r="D3" s="30"/>
      <c r="E3" s="30"/>
      <c r="F3" s="30"/>
      <c r="G3" s="30"/>
      <c r="H3" s="30"/>
      <c r="I3" s="30"/>
      <c r="J3" s="1">
        <v>15</v>
      </c>
      <c r="L3" s="47"/>
      <c r="M3" s="30" t="str">
        <f>_xlfn.CONCAT("Demand of Chips of ", '.'!D2, " quality in Period 1")</f>
        <v>Demand of Chips of Excellent quality in Period 1</v>
      </c>
      <c r="N3" s="30"/>
      <c r="O3" s="30"/>
      <c r="P3" s="30"/>
      <c r="Q3" s="30"/>
      <c r="R3" s="30"/>
      <c r="S3" s="30"/>
      <c r="T3" s="30"/>
      <c r="U3" s="30"/>
      <c r="V3" s="12">
        <f>SUMPRODUCT($J$3:$J$6,D38:D41)+J11</f>
        <v>3250</v>
      </c>
      <c r="X3" s="1">
        <f>D32</f>
        <v>2000</v>
      </c>
    </row>
    <row r="4" spans="1:24" x14ac:dyDescent="0.3">
      <c r="A4" s="2">
        <v>2</v>
      </c>
      <c r="B4" s="32"/>
      <c r="C4" s="35" t="str">
        <f>_xlfn.CONCAT("Amount of Lots bought from Supplier ", '.'!B3, " in Period 1")</f>
        <v>Amount of Lots bought from Supplier 2 in Period 1</v>
      </c>
      <c r="D4" s="35"/>
      <c r="E4" s="35"/>
      <c r="F4" s="35"/>
      <c r="G4" s="35"/>
      <c r="H4" s="35"/>
      <c r="I4" s="35"/>
      <c r="J4" s="9">
        <v>10</v>
      </c>
      <c r="L4" s="48"/>
      <c r="M4" s="35" t="str">
        <f>_xlfn.CONCAT("Demand of Chips of ", '.'!D3, " quality in Period 1")</f>
        <v>Demand of Chips of Good quality in Period 1</v>
      </c>
      <c r="N4" s="35"/>
      <c r="O4" s="35"/>
      <c r="P4" s="35"/>
      <c r="Q4" s="35"/>
      <c r="R4" s="35"/>
      <c r="S4" s="35"/>
      <c r="T4" s="35"/>
      <c r="U4" s="35"/>
      <c r="V4" s="15">
        <f>SUMPRODUCT($J$3:$J$6,E38:E41)+J12</f>
        <v>1725</v>
      </c>
      <c r="W4" s="9"/>
      <c r="X4" s="9">
        <f>E32</f>
        <v>1500</v>
      </c>
    </row>
    <row r="5" spans="1:24" ht="15" thickBot="1" x14ac:dyDescent="0.35">
      <c r="A5" s="2">
        <v>3</v>
      </c>
      <c r="B5" s="32"/>
      <c r="C5" s="30" t="str">
        <f>_xlfn.CONCAT("Amount of Lots bought from Supplier ", '.'!B4, " in Period 1")</f>
        <v>Amount of Lots bought from Supplier 3 in Period 1</v>
      </c>
      <c r="D5" s="30"/>
      <c r="E5" s="30"/>
      <c r="F5" s="30"/>
      <c r="G5" s="30"/>
      <c r="H5" s="30"/>
      <c r="I5" s="30"/>
      <c r="J5" s="1">
        <v>15</v>
      </c>
      <c r="L5" s="49"/>
      <c r="M5" s="38" t="str">
        <f>_xlfn.CONCAT("Demand of Chips of ", '.'!D4, " quality in Period 1")</f>
        <v>Demand of Chips of Mediocre quality in Period 1</v>
      </c>
      <c r="N5" s="38"/>
      <c r="O5" s="38"/>
      <c r="P5" s="38"/>
      <c r="Q5" s="38"/>
      <c r="R5" s="38"/>
      <c r="S5" s="38"/>
      <c r="T5" s="38"/>
      <c r="U5" s="38"/>
      <c r="V5" s="13">
        <f>SUMPRODUCT($J$3:$J$6,F38:F41)+J13</f>
        <v>1525</v>
      </c>
      <c r="W5" s="14"/>
      <c r="X5" s="14">
        <f>F32</f>
        <v>400</v>
      </c>
    </row>
    <row r="6" spans="1:24" x14ac:dyDescent="0.3">
      <c r="A6" s="2">
        <v>4</v>
      </c>
      <c r="B6" s="32"/>
      <c r="C6" s="35" t="str">
        <f>_xlfn.CONCAT("Amount of Lots bought from Supplier ", '.'!B5, " in Period 1")</f>
        <v>Amount of Lots bought from Supplier 4 in Period 1</v>
      </c>
      <c r="D6" s="35"/>
      <c r="E6" s="35"/>
      <c r="F6" s="35"/>
      <c r="G6" s="35"/>
      <c r="H6" s="35"/>
      <c r="I6" s="35"/>
      <c r="J6" s="9">
        <v>25</v>
      </c>
      <c r="L6" s="48"/>
      <c r="M6" s="39" t="str">
        <f>_xlfn.CONCAT("Total Chip Demand of Chips of ", '.'!D2, " quality over the Entire Year")</f>
        <v>Total Chip Demand of Chips of Excellent quality over the Entire Year</v>
      </c>
      <c r="N6" s="39"/>
      <c r="O6" s="39"/>
      <c r="P6" s="39"/>
      <c r="Q6" s="39"/>
      <c r="R6" s="39"/>
      <c r="S6" s="39"/>
      <c r="T6" s="39"/>
      <c r="U6" s="39"/>
      <c r="V6" s="15" cm="1">
        <f t="array" ref="V6">SUMPRODUCT($J$3:$J$6+$J$7:$J$10,D38:D41)+J11+J14</f>
        <v>7000</v>
      </c>
      <c r="W6" s="9"/>
      <c r="X6" s="9">
        <f>SUM(D32:D33)</f>
        <v>7000</v>
      </c>
    </row>
    <row r="7" spans="1:24" x14ac:dyDescent="0.3">
      <c r="A7" s="2">
        <v>1</v>
      </c>
      <c r="B7" s="32"/>
      <c r="C7" s="30" t="str">
        <f>_xlfn.CONCAT("Amount of Lots bought from Supplier ", '.'!B6, " in Period 2")</f>
        <v>Amount of Lots bought from Supplier 1 in Period 2</v>
      </c>
      <c r="D7" s="30"/>
      <c r="E7" s="30"/>
      <c r="F7" s="30"/>
      <c r="G7" s="30"/>
      <c r="H7" s="30"/>
      <c r="I7" s="30"/>
      <c r="J7" s="1">
        <v>15</v>
      </c>
      <c r="L7" s="48"/>
      <c r="M7" s="40" t="str">
        <f>_xlfn.CONCAT("Total Chip Demand of Chips of ", '.'!D3, " quality over the Entire Year")</f>
        <v>Total Chip Demand of Chips of Good quality over the Entire Year</v>
      </c>
      <c r="N7" s="41"/>
      <c r="O7" s="41"/>
      <c r="P7" s="41"/>
      <c r="Q7" s="41"/>
      <c r="R7" s="41"/>
      <c r="S7" s="41"/>
      <c r="T7" s="41"/>
      <c r="U7" s="42"/>
      <c r="V7" s="12" cm="1">
        <f t="array" ref="V7">SUMPRODUCT($J$3:$J$6+$J$7:$J$10,E38:E41)+J12+J15</f>
        <v>3450</v>
      </c>
      <c r="X7" s="1">
        <f>SUM(E32:E33)</f>
        <v>3000</v>
      </c>
    </row>
    <row r="8" spans="1:24" ht="15" thickBot="1" x14ac:dyDescent="0.35">
      <c r="A8" s="2">
        <v>2</v>
      </c>
      <c r="B8" s="32"/>
      <c r="C8" s="35" t="str">
        <f>_xlfn.CONCAT("Amount of Lots bought from Supplier ", '.'!B7, " in Period 2")</f>
        <v>Amount of Lots bought from Supplier 2 in Period 2</v>
      </c>
      <c r="D8" s="35"/>
      <c r="E8" s="35"/>
      <c r="F8" s="35"/>
      <c r="G8" s="35"/>
      <c r="H8" s="35"/>
      <c r="I8" s="35"/>
      <c r="J8" s="9">
        <v>10</v>
      </c>
      <c r="L8" s="49"/>
      <c r="M8" s="43" t="str">
        <f>_xlfn.CONCAT("Total Chip Demand of Chips of ", '.'!D4, " quality over the Entire Year")</f>
        <v>Total Chip Demand of Chips of Mediocre quality over the Entire Year</v>
      </c>
      <c r="N8" s="44"/>
      <c r="O8" s="44"/>
      <c r="P8" s="44"/>
      <c r="Q8" s="44"/>
      <c r="R8" s="44"/>
      <c r="S8" s="44"/>
      <c r="T8" s="44"/>
      <c r="U8" s="45"/>
      <c r="V8" s="17" cm="1">
        <f t="array" ref="V8">SUMPRODUCT($J$3:$J$6+$J$7:$J$10,F38:F41)+J13+J16</f>
        <v>3050</v>
      </c>
      <c r="W8" s="16"/>
      <c r="X8" s="16">
        <f>SUM(F32:F33)</f>
        <v>1000</v>
      </c>
    </row>
    <row r="9" spans="1:24" x14ac:dyDescent="0.3">
      <c r="A9" s="2">
        <v>3</v>
      </c>
      <c r="B9" s="32"/>
      <c r="C9" s="30" t="str">
        <f>_xlfn.CONCAT("Amount of Lots bought from Supplier ", '.'!B8, " in Period 2")</f>
        <v>Amount of Lots bought from Supplier 3 in Period 2</v>
      </c>
      <c r="D9" s="30"/>
      <c r="E9" s="30"/>
      <c r="F9" s="30"/>
      <c r="G9" s="30"/>
      <c r="H9" s="30"/>
      <c r="I9" s="30"/>
      <c r="J9" s="1">
        <v>15</v>
      </c>
      <c r="L9" s="46"/>
      <c r="M9" s="46" t="str">
        <f>_xlfn.CONCAT("Supply Limit of Lots of Chips from Supplier ", '.'!B2, " in Period 1")</f>
        <v>Supply Limit of Lots of Chips from Supplier 1 in Period 1</v>
      </c>
      <c r="N9" s="46"/>
      <c r="O9" s="46"/>
      <c r="P9" s="46"/>
      <c r="Q9" s="46"/>
      <c r="R9" s="46"/>
      <c r="S9" s="46"/>
      <c r="T9" s="46"/>
      <c r="U9" s="46"/>
      <c r="V9" s="12">
        <f>J3</f>
        <v>15</v>
      </c>
      <c r="X9" s="1">
        <f>I38/2</f>
        <v>15</v>
      </c>
    </row>
    <row r="10" spans="1:24" ht="15" thickBot="1" x14ac:dyDescent="0.35">
      <c r="A10" s="2">
        <v>4</v>
      </c>
      <c r="B10" s="32"/>
      <c r="C10" s="35" t="str">
        <f>_xlfn.CONCAT("Amount of Lots bought from Supplier ", '.'!B9, " in Period 2")</f>
        <v>Amount of Lots bought from Supplier 4 in Period 2</v>
      </c>
      <c r="D10" s="35"/>
      <c r="E10" s="35"/>
      <c r="F10" s="35"/>
      <c r="G10" s="35"/>
      <c r="H10" s="35"/>
      <c r="I10" s="35"/>
      <c r="J10" s="9">
        <v>25</v>
      </c>
      <c r="L10" s="30"/>
      <c r="M10" s="35" t="str">
        <f>_xlfn.CONCAT("Supply Limit of Lots of Chips from Supplier ", '.'!B3, " in Period 1")</f>
        <v>Supply Limit of Lots of Chips from Supplier 2 in Period 1</v>
      </c>
      <c r="N10" s="35"/>
      <c r="O10" s="35"/>
      <c r="P10" s="35"/>
      <c r="Q10" s="35"/>
      <c r="R10" s="35"/>
      <c r="S10" s="35"/>
      <c r="T10" s="35"/>
      <c r="U10" s="35"/>
      <c r="V10" s="15">
        <f>J4</f>
        <v>10</v>
      </c>
      <c r="W10" s="9"/>
      <c r="X10" s="9">
        <f t="shared" ref="X10:X12" si="0">I39/2</f>
        <v>10</v>
      </c>
    </row>
    <row r="11" spans="1:24" x14ac:dyDescent="0.3">
      <c r="B11" s="33"/>
      <c r="C11" s="33" t="str">
        <f>_xlfn.CONCAT("Amount of Special Order Chips of ",'.'!D2," quality bought in Period 1")</f>
        <v>Amount of Special Order Chips of Excellent quality bought in Period 1</v>
      </c>
      <c r="D11" s="33"/>
      <c r="E11" s="33"/>
      <c r="F11" s="33"/>
      <c r="G11" s="33"/>
      <c r="H11" s="33"/>
      <c r="I11" s="33"/>
      <c r="J11" s="11">
        <v>0</v>
      </c>
      <c r="L11" s="30"/>
      <c r="M11" s="30" t="str">
        <f>_xlfn.CONCAT("Supply Limit of Lots of Chips from Supplier ", '.'!B4, " in Period 1")</f>
        <v>Supply Limit of Lots of Chips from Supplier 3 in Period 1</v>
      </c>
      <c r="N11" s="30"/>
      <c r="O11" s="30"/>
      <c r="P11" s="30"/>
      <c r="Q11" s="30"/>
      <c r="R11" s="30"/>
      <c r="S11" s="30"/>
      <c r="T11" s="30"/>
      <c r="U11" s="30"/>
      <c r="V11" s="12">
        <f t="shared" ref="V11:V16" si="1">J5</f>
        <v>15</v>
      </c>
      <c r="X11" s="1">
        <f t="shared" si="0"/>
        <v>15</v>
      </c>
    </row>
    <row r="12" spans="1:24" x14ac:dyDescent="0.3">
      <c r="B12" s="30"/>
      <c r="C12" s="35" t="str">
        <f>_xlfn.CONCAT("Amount of Special Order Chips of ",'.'!D3," quality bought in Period 1")</f>
        <v>Amount of Special Order Chips of Good quality bought in Period 1</v>
      </c>
      <c r="D12" s="35"/>
      <c r="E12" s="35"/>
      <c r="F12" s="35"/>
      <c r="G12" s="35"/>
      <c r="H12" s="35"/>
      <c r="I12" s="35"/>
      <c r="J12" s="9">
        <v>0</v>
      </c>
      <c r="L12" s="30"/>
      <c r="M12" s="35" t="str">
        <f>_xlfn.CONCAT("Supply Limit of Lots of Chips from Supplier ", '.'!B5, " in Period 1")</f>
        <v>Supply Limit of Lots of Chips from Supplier 4 in Period 1</v>
      </c>
      <c r="N12" s="35"/>
      <c r="O12" s="35"/>
      <c r="P12" s="35"/>
      <c r="Q12" s="35"/>
      <c r="R12" s="35"/>
      <c r="S12" s="35"/>
      <c r="T12" s="35"/>
      <c r="U12" s="35"/>
      <c r="V12" s="15">
        <f t="shared" si="1"/>
        <v>25</v>
      </c>
      <c r="W12" s="9"/>
      <c r="X12" s="9">
        <f t="shared" si="0"/>
        <v>25</v>
      </c>
    </row>
    <row r="13" spans="1:24" x14ac:dyDescent="0.3">
      <c r="B13" s="30"/>
      <c r="C13" s="30" t="str">
        <f>_xlfn.CONCAT("Amount of Special Order Chips of ",'.'!D4," quality bought in Period 1")</f>
        <v>Amount of Special Order Chips of Mediocre quality bought in Period 1</v>
      </c>
      <c r="D13" s="30"/>
      <c r="E13" s="30"/>
      <c r="F13" s="30"/>
      <c r="G13" s="30"/>
      <c r="H13" s="30"/>
      <c r="I13" s="30"/>
      <c r="J13" s="1">
        <v>0</v>
      </c>
      <c r="L13" s="30"/>
      <c r="M13" s="30" t="str">
        <f>_xlfn.CONCAT("Supply Limit of Lots of Chips from Supplier ", '.'!B6, " in Period 2")</f>
        <v>Supply Limit of Lots of Chips from Supplier 1 in Period 2</v>
      </c>
      <c r="N13" s="30"/>
      <c r="O13" s="30"/>
      <c r="P13" s="30"/>
      <c r="Q13" s="30"/>
      <c r="R13" s="30"/>
      <c r="S13" s="30"/>
      <c r="T13" s="30"/>
      <c r="U13" s="30"/>
      <c r="V13" s="12">
        <f t="shared" si="1"/>
        <v>15</v>
      </c>
      <c r="X13" s="1">
        <f>I38/2</f>
        <v>15</v>
      </c>
    </row>
    <row r="14" spans="1:24" x14ac:dyDescent="0.3">
      <c r="B14" s="30"/>
      <c r="C14" s="35" t="str">
        <f>_xlfn.CONCAT("Amount of Special Order Chips of ",'.'!D5," quality bought in Period 2")</f>
        <v>Amount of Special Order Chips of Excellent quality bought in Period 2</v>
      </c>
      <c r="D14" s="35"/>
      <c r="E14" s="35"/>
      <c r="F14" s="35"/>
      <c r="G14" s="35"/>
      <c r="H14" s="35"/>
      <c r="I14" s="35"/>
      <c r="J14" s="9">
        <v>500.00000000000034</v>
      </c>
      <c r="L14" s="30"/>
      <c r="M14" s="35" t="str">
        <f>_xlfn.CONCAT("Supply Limit of Lots of Chips from Supplier ", '.'!B7, " in Period 2")</f>
        <v>Supply Limit of Lots of Chips from Supplier 2 in Period 2</v>
      </c>
      <c r="N14" s="35"/>
      <c r="O14" s="35"/>
      <c r="P14" s="35"/>
      <c r="Q14" s="35"/>
      <c r="R14" s="35"/>
      <c r="S14" s="35"/>
      <c r="T14" s="35"/>
      <c r="U14" s="35"/>
      <c r="V14" s="15">
        <f t="shared" si="1"/>
        <v>10</v>
      </c>
      <c r="W14" s="9"/>
      <c r="X14" s="9">
        <f t="shared" ref="X14:X16" si="2">I39/2</f>
        <v>10</v>
      </c>
    </row>
    <row r="15" spans="1:24" x14ac:dyDescent="0.3">
      <c r="B15" s="30"/>
      <c r="C15" s="30" t="str">
        <f>_xlfn.CONCAT("Amount of Special Order Chips of ",'.'!D6," quality bought in Period 2")</f>
        <v>Amount of Special Order Chips of Good quality bought in Period 2</v>
      </c>
      <c r="D15" s="30"/>
      <c r="E15" s="30"/>
      <c r="F15" s="30"/>
      <c r="G15" s="30"/>
      <c r="H15" s="30"/>
      <c r="I15" s="30"/>
      <c r="J15" s="1">
        <v>0</v>
      </c>
      <c r="L15" s="30"/>
      <c r="M15" s="30" t="str">
        <f>_xlfn.CONCAT("Supply Limit of Lots of Chips from Supplier ", '.'!B8, " in Period 2")</f>
        <v>Supply Limit of Lots of Chips from Supplier 3 in Period 2</v>
      </c>
      <c r="N15" s="30"/>
      <c r="O15" s="30"/>
      <c r="P15" s="30"/>
      <c r="Q15" s="30"/>
      <c r="R15" s="30"/>
      <c r="S15" s="30"/>
      <c r="T15" s="30"/>
      <c r="U15" s="30"/>
      <c r="V15" s="12">
        <f t="shared" si="1"/>
        <v>15</v>
      </c>
      <c r="X15" s="1">
        <f t="shared" si="2"/>
        <v>15</v>
      </c>
    </row>
    <row r="16" spans="1:24" x14ac:dyDescent="0.3">
      <c r="B16" s="30"/>
      <c r="C16" s="35" t="str">
        <f>_xlfn.CONCAT("Amount of Special Order Chips of ",'.'!D7," quality bought in Period 2")</f>
        <v>Amount of Special Order Chips of Mediocre quality bought in Period 2</v>
      </c>
      <c r="D16" s="35"/>
      <c r="E16" s="35"/>
      <c r="F16" s="35"/>
      <c r="G16" s="35"/>
      <c r="H16" s="35"/>
      <c r="I16" s="35"/>
      <c r="J16" s="9">
        <v>0</v>
      </c>
      <c r="L16" s="30"/>
      <c r="M16" s="35" t="str">
        <f>_xlfn.CONCAT("Supply Limit of Lots of Chips from Supplier ", '.'!B9, " in Period 2")</f>
        <v>Supply Limit of Lots of Chips from Supplier 4 in Period 2</v>
      </c>
      <c r="N16" s="35"/>
      <c r="O16" s="35"/>
      <c r="P16" s="35"/>
      <c r="Q16" s="35"/>
      <c r="R16" s="35"/>
      <c r="S16" s="35"/>
      <c r="T16" s="35"/>
      <c r="U16" s="35"/>
      <c r="V16" s="15">
        <f t="shared" si="1"/>
        <v>25</v>
      </c>
      <c r="W16" s="9"/>
      <c r="X16" s="9">
        <f t="shared" si="2"/>
        <v>25</v>
      </c>
    </row>
    <row r="18" spans="3:21" x14ac:dyDescent="0.3">
      <c r="C18" s="36" t="s">
        <v>6</v>
      </c>
      <c r="D18" s="36"/>
      <c r="E18" s="36"/>
      <c r="F18" s="36"/>
      <c r="G18" s="36"/>
      <c r="H18" s="36"/>
      <c r="I18" s="36"/>
    </row>
    <row r="19" spans="3:21" ht="14.4" customHeight="1" x14ac:dyDescent="0.3">
      <c r="L19" s="32" t="s">
        <v>11</v>
      </c>
      <c r="M19" s="32"/>
      <c r="N19" s="32"/>
      <c r="O19" s="30"/>
      <c r="P19" s="30"/>
      <c r="Q19" s="30"/>
      <c r="R19" s="30"/>
      <c r="S19" s="30"/>
    </row>
    <row r="20" spans="3:21" x14ac:dyDescent="0.3">
      <c r="C20" s="30"/>
      <c r="D20" s="30"/>
      <c r="E20" s="30"/>
      <c r="F20" s="30"/>
      <c r="G20" s="30"/>
      <c r="H20" s="30"/>
      <c r="I20" s="30"/>
      <c r="L20" s="32"/>
      <c r="M20" s="32"/>
      <c r="N20" s="32"/>
      <c r="O20" s="30"/>
      <c r="P20" s="30"/>
      <c r="Q20" s="30"/>
      <c r="R20" s="30"/>
      <c r="S20" s="30"/>
      <c r="U20" s="1" cm="1">
        <f t="array" ref="U20">SUMPRODUCT(V3:V5-X3:X5,M36:M38)</f>
        <v>260</v>
      </c>
    </row>
    <row r="21" spans="3:21" x14ac:dyDescent="0.3">
      <c r="C21" s="30"/>
      <c r="D21" s="30"/>
      <c r="E21" s="30"/>
      <c r="F21" s="30"/>
      <c r="G21" s="30"/>
      <c r="H21" s="30"/>
      <c r="I21" s="30"/>
      <c r="L21" s="32"/>
      <c r="M21" s="32"/>
      <c r="N21" s="32"/>
      <c r="O21" s="30"/>
      <c r="P21" s="30"/>
      <c r="Q21" s="30"/>
      <c r="R21" s="30"/>
      <c r="S21" s="30"/>
    </row>
    <row r="22" spans="3:21" x14ac:dyDescent="0.3">
      <c r="C22" s="30"/>
      <c r="D22" s="30"/>
      <c r="E22" s="30"/>
      <c r="F22" s="30"/>
      <c r="G22" s="30"/>
      <c r="H22" s="30"/>
      <c r="I22" s="30"/>
      <c r="L22" s="32" t="s">
        <v>12</v>
      </c>
      <c r="M22" s="32"/>
      <c r="N22" s="32"/>
      <c r="O22" s="30"/>
      <c r="P22" s="30"/>
      <c r="Q22" s="30"/>
      <c r="R22" s="30"/>
      <c r="S22" s="30"/>
    </row>
    <row r="23" spans="3:21" x14ac:dyDescent="0.3">
      <c r="L23" s="32"/>
      <c r="M23" s="32"/>
      <c r="N23" s="32"/>
      <c r="O23" s="30"/>
      <c r="P23" s="30"/>
      <c r="Q23" s="30"/>
      <c r="R23" s="30"/>
      <c r="S23" s="30"/>
      <c r="U23" s="1" cm="1">
        <f t="array" ref="U23">SUMPRODUCT(J3:J6,G38:G41)+SUMPRODUCT(J7:J10,H38:H41)+SUMPRODUCT(J11:J13+J14:J16,R36:R38)-25000</f>
        <v>20775</v>
      </c>
    </row>
    <row r="24" spans="3:21" x14ac:dyDescent="0.3">
      <c r="E24" s="3"/>
      <c r="F24" s="30" cm="1">
        <f t="array" ref="F24">SUMPRODUCT(J3:J6,G38:G41)+SUMPRODUCT(J7:J10,H38:H41)+SUMPRODUCT(J11:J13+J14:J16,R36:R38)+U20+U23</f>
        <v>66810</v>
      </c>
      <c r="G24" s="30"/>
      <c r="L24" s="32"/>
      <c r="M24" s="32"/>
      <c r="N24" s="32"/>
      <c r="O24" s="30"/>
      <c r="P24" s="30"/>
      <c r="Q24" s="30"/>
      <c r="R24" s="30"/>
      <c r="S24" s="30"/>
    </row>
    <row r="28" spans="3:21" x14ac:dyDescent="0.3">
      <c r="C28" s="30" t="s">
        <v>132</v>
      </c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30" spans="3:21" x14ac:dyDescent="0.3">
      <c r="C30" s="30" t="s">
        <v>14</v>
      </c>
      <c r="D30" s="30"/>
      <c r="E30" s="30"/>
      <c r="F30" s="30"/>
    </row>
    <row r="31" spans="3:21" x14ac:dyDescent="0.3">
      <c r="C31" s="3" t="s">
        <v>13</v>
      </c>
      <c r="D31" s="3" t="s">
        <v>1</v>
      </c>
      <c r="E31" s="3" t="s">
        <v>2</v>
      </c>
      <c r="F31" s="3" t="s">
        <v>3</v>
      </c>
    </row>
    <row r="32" spans="3:21" x14ac:dyDescent="0.3">
      <c r="C32" s="3">
        <v>1</v>
      </c>
      <c r="D32" s="3">
        <v>2000</v>
      </c>
      <c r="E32" s="3">
        <v>1500</v>
      </c>
      <c r="F32" s="3">
        <v>400</v>
      </c>
    </row>
    <row r="33" spans="3:20" x14ac:dyDescent="0.3">
      <c r="C33" s="3">
        <v>2</v>
      </c>
      <c r="D33" s="3">
        <v>5000</v>
      </c>
      <c r="E33" s="3">
        <v>1500</v>
      </c>
      <c r="F33" s="3">
        <v>600</v>
      </c>
    </row>
    <row r="35" spans="3:20" ht="14.4" customHeight="1" x14ac:dyDescent="0.3">
      <c r="C35" s="31"/>
      <c r="D35" s="32" t="s">
        <v>17</v>
      </c>
      <c r="E35" s="32"/>
      <c r="F35" s="32"/>
      <c r="G35" s="30" t="s">
        <v>18</v>
      </c>
      <c r="H35" s="30"/>
      <c r="I35" s="32" t="s">
        <v>19</v>
      </c>
      <c r="J35" s="32"/>
      <c r="L35" s="4" t="s">
        <v>21</v>
      </c>
      <c r="M35" s="30" t="s">
        <v>22</v>
      </c>
      <c r="N35" s="30"/>
      <c r="O35" s="30"/>
      <c r="Q35" s="4" t="s">
        <v>21</v>
      </c>
      <c r="R35" s="30" t="s">
        <v>23</v>
      </c>
      <c r="S35" s="30"/>
      <c r="T35" s="30"/>
    </row>
    <row r="36" spans="3:20" x14ac:dyDescent="0.3">
      <c r="C36" s="31"/>
      <c r="D36" s="32"/>
      <c r="E36" s="32"/>
      <c r="F36" s="32"/>
      <c r="G36" s="30"/>
      <c r="H36" s="30"/>
      <c r="I36" s="32"/>
      <c r="J36" s="32"/>
      <c r="L36" s="3" t="s">
        <v>1</v>
      </c>
      <c r="M36" s="6">
        <v>0.1</v>
      </c>
      <c r="N36" s="7"/>
      <c r="O36" s="8"/>
      <c r="Q36" s="3" t="s">
        <v>1</v>
      </c>
      <c r="R36" s="6">
        <v>10</v>
      </c>
      <c r="S36" s="7"/>
      <c r="T36" s="8"/>
    </row>
    <row r="37" spans="3:20" x14ac:dyDescent="0.3">
      <c r="C37" s="3" t="s">
        <v>20</v>
      </c>
      <c r="D37" s="3" t="s">
        <v>1</v>
      </c>
      <c r="E37" s="3" t="s">
        <v>2</v>
      </c>
      <c r="F37" s="3" t="s">
        <v>3</v>
      </c>
      <c r="G37" s="3" t="s">
        <v>15</v>
      </c>
      <c r="H37" s="3" t="s">
        <v>16</v>
      </c>
      <c r="I37" s="32"/>
      <c r="J37" s="32"/>
      <c r="L37" s="3" t="s">
        <v>2</v>
      </c>
      <c r="M37" s="6">
        <v>0.1</v>
      </c>
      <c r="N37" s="7"/>
      <c r="O37" s="8"/>
      <c r="Q37" s="3" t="s">
        <v>2</v>
      </c>
      <c r="R37" s="6">
        <v>6</v>
      </c>
      <c r="S37" s="7"/>
      <c r="T37" s="8"/>
    </row>
    <row r="38" spans="3:20" x14ac:dyDescent="0.3">
      <c r="C38" s="3">
        <v>1</v>
      </c>
      <c r="D38" s="3">
        <v>60</v>
      </c>
      <c r="E38" s="3">
        <v>30</v>
      </c>
      <c r="F38" s="3">
        <v>10</v>
      </c>
      <c r="G38" s="3">
        <v>400</v>
      </c>
      <c r="H38" s="3">
        <v>440</v>
      </c>
      <c r="I38" s="30">
        <v>30</v>
      </c>
      <c r="J38" s="30"/>
      <c r="L38" s="3" t="s">
        <v>3</v>
      </c>
      <c r="M38" s="6">
        <v>0.1</v>
      </c>
      <c r="N38" s="7"/>
      <c r="O38" s="8"/>
      <c r="Q38" s="3" t="s">
        <v>3</v>
      </c>
      <c r="R38" s="6">
        <v>4</v>
      </c>
      <c r="S38" s="7"/>
      <c r="T38" s="8"/>
    </row>
    <row r="39" spans="3:20" x14ac:dyDescent="0.3">
      <c r="C39" s="3">
        <v>2</v>
      </c>
      <c r="D39" s="3">
        <v>50</v>
      </c>
      <c r="E39" s="3">
        <v>35</v>
      </c>
      <c r="F39" s="3">
        <v>15</v>
      </c>
      <c r="G39" s="3">
        <v>300</v>
      </c>
      <c r="H39" s="3">
        <v>330</v>
      </c>
      <c r="I39" s="30">
        <v>20</v>
      </c>
      <c r="J39" s="30"/>
    </row>
    <row r="40" spans="3:20" x14ac:dyDescent="0.3">
      <c r="C40" s="3">
        <v>3</v>
      </c>
      <c r="D40" s="3">
        <v>40</v>
      </c>
      <c r="E40" s="3">
        <v>20</v>
      </c>
      <c r="F40" s="3">
        <v>40</v>
      </c>
      <c r="G40" s="3">
        <v>250</v>
      </c>
      <c r="H40" s="3">
        <v>250</v>
      </c>
      <c r="I40" s="30">
        <v>30</v>
      </c>
      <c r="J40" s="30"/>
    </row>
    <row r="41" spans="3:20" x14ac:dyDescent="0.3">
      <c r="C41" s="3">
        <v>4</v>
      </c>
      <c r="D41" s="3">
        <v>50</v>
      </c>
      <c r="E41" s="3">
        <v>25</v>
      </c>
      <c r="F41" s="3">
        <v>25</v>
      </c>
      <c r="G41" s="3">
        <v>275</v>
      </c>
      <c r="H41" s="3">
        <v>300</v>
      </c>
      <c r="I41" s="30">
        <v>50</v>
      </c>
      <c r="J41" s="30"/>
    </row>
    <row r="43" spans="3:20" ht="29.4" customHeight="1" x14ac:dyDescent="0.3">
      <c r="C43" s="50" t="s">
        <v>140</v>
      </c>
      <c r="D43" s="50"/>
      <c r="E43" s="50"/>
      <c r="F43" s="50"/>
    </row>
    <row r="44" spans="3:20" ht="15.6" x14ac:dyDescent="0.3">
      <c r="C44" s="50" t="s">
        <v>136</v>
      </c>
      <c r="D44" s="50"/>
      <c r="E44" s="50"/>
      <c r="F44" s="51">
        <v>2444602</v>
      </c>
    </row>
    <row r="45" spans="3:20" ht="15.6" x14ac:dyDescent="0.3">
      <c r="C45" s="50" t="s">
        <v>137</v>
      </c>
      <c r="D45" s="50"/>
      <c r="E45" s="50"/>
      <c r="F45" s="51">
        <v>2336840</v>
      </c>
    </row>
    <row r="46" spans="3:20" ht="15.6" x14ac:dyDescent="0.3">
      <c r="C46" s="50" t="s">
        <v>138</v>
      </c>
      <c r="D46" s="50"/>
      <c r="E46" s="50"/>
      <c r="F46" s="51">
        <v>2490621</v>
      </c>
    </row>
    <row r="47" spans="3:20" ht="15.6" x14ac:dyDescent="0.3">
      <c r="C47" s="50" t="s">
        <v>139</v>
      </c>
      <c r="D47" s="50"/>
      <c r="E47" s="50"/>
      <c r="F47" s="51">
        <v>2487494</v>
      </c>
    </row>
  </sheetData>
  <mergeCells count="59">
    <mergeCell ref="C45:E45"/>
    <mergeCell ref="C46:E46"/>
    <mergeCell ref="C47:E47"/>
    <mergeCell ref="C43:F43"/>
    <mergeCell ref="C44:E44"/>
    <mergeCell ref="M13:U13"/>
    <mergeCell ref="M14:U14"/>
    <mergeCell ref="M15:U15"/>
    <mergeCell ref="M16:U16"/>
    <mergeCell ref="L3:L5"/>
    <mergeCell ref="L6:L8"/>
    <mergeCell ref="M10:U10"/>
    <mergeCell ref="M11:U11"/>
    <mergeCell ref="M12:U12"/>
    <mergeCell ref="C18:I18"/>
    <mergeCell ref="C20:I22"/>
    <mergeCell ref="F24:G24"/>
    <mergeCell ref="M2:U2"/>
    <mergeCell ref="M3:U3"/>
    <mergeCell ref="M4:U4"/>
    <mergeCell ref="M5:U5"/>
    <mergeCell ref="M6:U6"/>
    <mergeCell ref="M7:U7"/>
    <mergeCell ref="M8:U8"/>
    <mergeCell ref="C15:I15"/>
    <mergeCell ref="C16:I16"/>
    <mergeCell ref="O19:S21"/>
    <mergeCell ref="O22:S24"/>
    <mergeCell ref="L9:L16"/>
    <mergeCell ref="M9:U9"/>
    <mergeCell ref="B3:B10"/>
    <mergeCell ref="B11:B16"/>
    <mergeCell ref="C2:I2"/>
    <mergeCell ref="C9:I9"/>
    <mergeCell ref="C10:I10"/>
    <mergeCell ref="C11:I11"/>
    <mergeCell ref="C12:I12"/>
    <mergeCell ref="C13:I13"/>
    <mergeCell ref="C14:I14"/>
    <mergeCell ref="C3:I3"/>
    <mergeCell ref="C4:I4"/>
    <mergeCell ref="C5:I5"/>
    <mergeCell ref="C6:I6"/>
    <mergeCell ref="C7:I7"/>
    <mergeCell ref="C8:I8"/>
    <mergeCell ref="I41:J41"/>
    <mergeCell ref="C35:C36"/>
    <mergeCell ref="L19:N21"/>
    <mergeCell ref="L22:N24"/>
    <mergeCell ref="C30:F30"/>
    <mergeCell ref="D35:F36"/>
    <mergeCell ref="G35:H36"/>
    <mergeCell ref="I35:J37"/>
    <mergeCell ref="C28:U28"/>
    <mergeCell ref="R35:T35"/>
    <mergeCell ref="M35:O35"/>
    <mergeCell ref="I38:J38"/>
    <mergeCell ref="I39:J39"/>
    <mergeCell ref="I40:J40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4BA1-4C0C-450D-A3A6-C8A76F8C868F}">
  <dimension ref="B2:D9"/>
  <sheetViews>
    <sheetView workbookViewId="0">
      <selection activeCell="B2" sqref="B2"/>
    </sheetView>
  </sheetViews>
  <sheetFormatPr defaultRowHeight="14.4" x14ac:dyDescent="0.3"/>
  <sheetData>
    <row r="2" spans="2:4" x14ac:dyDescent="0.3">
      <c r="B2">
        <v>1</v>
      </c>
      <c r="D2" t="s">
        <v>1</v>
      </c>
    </row>
    <row r="3" spans="2:4" x14ac:dyDescent="0.3">
      <c r="B3">
        <v>2</v>
      </c>
      <c r="D3" t="s">
        <v>2</v>
      </c>
    </row>
    <row r="4" spans="2:4" x14ac:dyDescent="0.3">
      <c r="B4">
        <v>3</v>
      </c>
      <c r="D4" t="s">
        <v>3</v>
      </c>
    </row>
    <row r="5" spans="2:4" x14ac:dyDescent="0.3">
      <c r="B5">
        <v>4</v>
      </c>
      <c r="D5" t="s">
        <v>1</v>
      </c>
    </row>
    <row r="6" spans="2:4" x14ac:dyDescent="0.3">
      <c r="B6">
        <v>1</v>
      </c>
      <c r="D6" t="s">
        <v>2</v>
      </c>
    </row>
    <row r="7" spans="2:4" x14ac:dyDescent="0.3">
      <c r="B7">
        <v>2</v>
      </c>
      <c r="D7" t="s">
        <v>3</v>
      </c>
    </row>
    <row r="8" spans="2:4" x14ac:dyDescent="0.3">
      <c r="B8">
        <v>3</v>
      </c>
    </row>
    <row r="9" spans="2:4" x14ac:dyDescent="0.3"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Sensitivity Report 1</vt:lpstr>
      <vt:lpstr>Sheet1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Youssof Nsouli</dc:creator>
  <cp:lastModifiedBy>Youssof Nsouli</cp:lastModifiedBy>
  <dcterms:created xsi:type="dcterms:W3CDTF">2015-06-05T18:17:20Z</dcterms:created>
  <dcterms:modified xsi:type="dcterms:W3CDTF">2021-12-27T08:49:55Z</dcterms:modified>
</cp:coreProperties>
</file>