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BEA60B4-CEEB-471C-BDDD-F981AAC7C6C1}" xr6:coauthVersionLast="47" xr6:coauthVersionMax="47" xr10:uidLastSave="{00000000-0000-0000-0000-000000000000}"/>
  <bookViews>
    <workbookView xWindow="-108" yWindow="-108" windowWidth="23256" windowHeight="12456" tabRatio="201" activeTab="1" xr2:uid="{5426B3AD-12E0-4AE1-9B3E-72B13A8D5C33}"/>
  </bookViews>
  <sheets>
    <sheet name="APP" sheetId="1" r:id="rId1"/>
    <sheet name="Planilha2" sheetId="2" r:id="rId2"/>
  </sheets>
  <definedNames>
    <definedName name="Aporte">APP!$D$21</definedName>
    <definedName name="Patrimonio">APP!$D$24</definedName>
    <definedName name="Qtd_Anos">APP!$D$22</definedName>
    <definedName name="Rendimento_Carteira">APP!$D$17</definedName>
    <definedName name="Salario">APP!$D$16</definedName>
    <definedName name="Sugestao_Investimento">APP!$D$18</definedName>
    <definedName name="Taxa_Mensal">APP!$D$23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39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6" i="1"/>
  <c r="D24" i="1"/>
  <c r="D25" i="1" s="1"/>
  <c r="D18" i="1"/>
  <c r="C29" i="1"/>
  <c r="D29" i="1" s="1"/>
  <c r="C30" i="1"/>
  <c r="D30" i="1" s="1"/>
  <c r="C31" i="1"/>
  <c r="D31" i="1" s="1"/>
  <c r="C32" i="1"/>
  <c r="D32" i="1" s="1"/>
  <c r="C28" i="1"/>
  <c r="D28" i="1" s="1"/>
  <c r="D39" i="1" l="1"/>
  <c r="D44" i="1"/>
  <c r="D40" i="1"/>
  <c r="D42" i="1"/>
  <c r="D41" i="1"/>
  <c r="D43" i="1"/>
  <c r="D45" i="1" l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<sst xmlns="http://schemas.openxmlformats.org/spreadsheetml/2006/main" count="69" uniqueCount="33">
  <si>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</si>
  <si>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</si>
  <si>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INVESTIMENTO MENSAL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</si>
  <si>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</si>
  <si>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</si>
  <si>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</si>
  <si>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</si>
  <si>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</si>
  <si>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</si>
  <si>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</si>
  <si>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</si>
  <si>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</si>
  <si>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</si>
  <si>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Rendimento Carteira</t>
  </si>
  <si>
    <t>Salário</t>
  </si>
  <si>
    <t>Sugestão Investimento</t>
  </si>
  <si>
    <t>CONFIGURAÇÕES</t>
  </si>
  <si>
    <t>PERFIL</t>
  </si>
  <si>
    <t>AGRESSIVO</t>
  </si>
  <si>
    <t>CONSERVADOR</t>
  </si>
  <si>
    <t>MODERADO</t>
  </si>
  <si>
    <t>VALOR A SER INVESTIDO POR MÊS</t>
  </si>
  <si>
    <t>TIPO DE FII</t>
  </si>
  <si>
    <t>VALORES</t>
  </si>
  <si>
    <t>% SUGERIDO</t>
  </si>
  <si>
    <t>PAPEL</t>
  </si>
  <si>
    <t>TIJOLO</t>
  </si>
  <si>
    <t>HÍBRIDOS</t>
  </si>
  <si>
    <t>FOFs</t>
  </si>
  <si>
    <t>DESENVOLVIMENTO</t>
  </si>
  <si>
    <t>HOTELARIAS</t>
  </si>
  <si>
    <t>%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</si>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</sst>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Cambria"/>
      <family val="1"/>
    </font>
    <font>
      <b/>
      <sz val="20"/>
      <color theme="0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0"/>
      <name val="Cambria"/>
      <family val="1"/>
    </font>
    <font>
      <b/>
      <sz val="12"/>
      <color theme="1"/>
      <name val="Cambria"/>
      <family val="1"/>
    </font>
    <font>
      <b/>
      <sz val="10"/>
      <color theme="0"/>
      <name val="Cambria"/>
      <family val="1"/>
    </font>
    <font>
      <b/>
      <sz val="12"/>
      <color rgb="FF9C5700"/>
      <name val="Cambria"/>
      <family val="1"/>
    </font>
    <font>
      <b/>
      <sz val="11"/>
      <color rgb="FFFF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auto="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ck">
        <color auto="1"/>
      </bottom>
      <diagonal/>
    </border>
    <border>
      <left style="thin">
        <color theme="0" tint="-0.14996795556505021"/>
      </left>
      <right style="thick">
        <color auto="1"/>
      </right>
      <top style="thin">
        <color theme="0" tint="-0.14996795556505021"/>
      </top>
      <bottom style="thick">
        <color auto="1"/>
      </bottom>
      <diagonal/>
    </border>
    <border>
      <left style="thick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auto="1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ck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8" fillId="3" borderId="1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8" fontId="4" fillId="4" borderId="8" xfId="0" applyNumberFormat="1" applyFont="1" applyFill="1" applyBorder="1" applyAlignment="1">
      <alignment horizontal="center" vertical="center"/>
    </xf>
    <xf numFmtId="8" fontId="4" fillId="4" borderId="9" xfId="0" applyNumberFormat="1" applyFont="1" applyFill="1" applyBorder="1" applyAlignment="1">
      <alignment horizontal="center" vertical="center"/>
    </xf>
    <xf numFmtId="8" fontId="4" fillId="4" borderId="2" xfId="0" applyNumberFormat="1" applyFont="1" applyFill="1" applyBorder="1" applyAlignment="1">
      <alignment horizontal="center" vertical="center"/>
    </xf>
    <xf numFmtId="8" fontId="4" fillId="4" borderId="3" xfId="0" applyNumberFormat="1" applyFont="1" applyFill="1" applyBorder="1" applyAlignment="1">
      <alignment horizontal="center" vertical="center"/>
    </xf>
    <xf numFmtId="8" fontId="4" fillId="4" borderId="5" xfId="0" applyNumberFormat="1" applyFont="1" applyFill="1" applyBorder="1" applyAlignment="1">
      <alignment horizontal="center" vertical="center"/>
    </xf>
    <xf numFmtId="8" fontId="4" fillId="4" borderId="6" xfId="0" applyNumberFormat="1" applyFont="1" applyFill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10" fontId="4" fillId="0" borderId="17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8" fontId="4" fillId="4" borderId="17" xfId="0" applyNumberFormat="1" applyFont="1" applyFill="1" applyBorder="1" applyAlignment="1">
      <alignment horizontal="center" vertical="center"/>
    </xf>
    <xf numFmtId="8" fontId="4" fillId="4" borderId="18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 indent="3"/>
    </xf>
    <xf numFmtId="0" fontId="7" fillId="4" borderId="1" xfId="0" applyFont="1" applyFill="1" applyBorder="1" applyAlignment="1">
      <alignment horizontal="left" vertical="center" indent="3"/>
    </xf>
    <xf numFmtId="0" fontId="7" fillId="4" borderId="4" xfId="0" applyFont="1" applyFill="1" applyBorder="1" applyAlignment="1">
      <alignment horizontal="left" vertical="center" indent="3"/>
    </xf>
    <xf numFmtId="0" fontId="1" fillId="2" borderId="0" xfId="1" applyAlignment="1">
      <alignment horizontal="center"/>
    </xf>
    <xf numFmtId="0" fontId="4" fillId="4" borderId="0" xfId="0" applyFont="1" applyFill="1"/>
    <xf numFmtId="164" fontId="4" fillId="4" borderId="0" xfId="0" applyNumberFormat="1" applyFont="1" applyFill="1" applyAlignment="1">
      <alignment horizontal="center" vertical="center"/>
    </xf>
    <xf numFmtId="0" fontId="9" fillId="2" borderId="0" xfId="1" applyFont="1"/>
    <xf numFmtId="0" fontId="9" fillId="2" borderId="0" xfId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/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 vertical="center"/>
    </xf>
    <xf numFmtId="164" fontId="10" fillId="6" borderId="0" xfId="0" applyNumberFormat="1" applyFont="1" applyFill="1"/>
    <xf numFmtId="164" fontId="4" fillId="4" borderId="0" xfId="0" applyNumberFormat="1" applyFont="1" applyFill="1"/>
    <xf numFmtId="0" fontId="7" fillId="0" borderId="0" xfId="0" applyFont="1" applyAlignment="1">
      <alignment horizontal="center"/>
    </xf>
    <xf numFmtId="0" fontId="5" fillId="0" borderId="25" xfId="0" applyFont="1" applyBorder="1" applyAlignment="1">
      <alignment horizontal="center"/>
    </xf>
    <xf numFmtId="9" fontId="5" fillId="0" borderId="25" xfId="0" applyNumberFormat="1" applyFont="1" applyBorder="1" applyAlignment="1">
      <alignment horizontal="center" vertical="center"/>
    </xf>
    <xf numFmtId="9" fontId="5" fillId="0" borderId="0" xfId="0" applyNumberFormat="1" applyFont="1" applyAlignment="1">
      <alignment horizontal="center"/>
    </xf>
    <xf numFmtId="9" fontId="5" fillId="0" borderId="25" xfId="0" applyNumberFormat="1" applyFont="1" applyBorder="1" applyAlignment="1">
      <alignment horizontal="center"/>
    </xf>
    <xf numFmtId="0" fontId="7" fillId="4" borderId="19" xfId="0" applyFont="1" applyFill="1" applyBorder="1" applyAlignment="1">
      <alignment horizontal="left" vertical="center" indent="3"/>
    </xf>
    <xf numFmtId="0" fontId="7" fillId="4" borderId="20" xfId="0" applyFont="1" applyFill="1" applyBorder="1" applyAlignment="1">
      <alignment horizontal="left" vertical="center" indent="3"/>
    </xf>
    <xf numFmtId="0" fontId="7" fillId="4" borderId="21" xfId="0" applyFont="1" applyFill="1" applyBorder="1" applyAlignment="1">
      <alignment horizontal="left" vertical="center" indent="3"/>
    </xf>
    <xf numFmtId="0" fontId="7" fillId="4" borderId="17" xfId="0" applyFont="1" applyFill="1" applyBorder="1" applyAlignment="1">
      <alignment horizontal="left" vertical="center" indent="3"/>
    </xf>
    <xf numFmtId="0" fontId="7" fillId="4" borderId="22" xfId="0" applyFont="1" applyFill="1" applyBorder="1" applyAlignment="1">
      <alignment horizontal="left" vertical="center" indent="3"/>
    </xf>
    <xf numFmtId="0" fontId="7" fillId="4" borderId="18" xfId="0" applyFont="1" applyFill="1" applyBorder="1" applyAlignment="1">
      <alignment horizontal="left" vertical="center" indent="3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left" vertical="center" indent="3"/>
    </xf>
    <xf numFmtId="0" fontId="5" fillId="4" borderId="24" xfId="0" applyFont="1" applyFill="1" applyBorder="1" applyAlignment="1">
      <alignment horizontal="left" vertical="center" indent="3"/>
    </xf>
    <xf numFmtId="0" fontId="5" fillId="4" borderId="21" xfId="0" applyFont="1" applyFill="1" applyBorder="1" applyAlignment="1">
      <alignment horizontal="left" vertical="center" indent="3"/>
    </xf>
    <xf numFmtId="0" fontId="5" fillId="4" borderId="17" xfId="0" applyFont="1" applyFill="1" applyBorder="1" applyAlignment="1">
      <alignment horizontal="left" vertical="center" indent="3"/>
    </xf>
    <xf numFmtId="0" fontId="7" fillId="4" borderId="22" xfId="0" applyFont="1" applyFill="1" applyBorder="1" applyAlignment="1">
      <alignment horizontal="left" indent="3"/>
    </xf>
    <xf numFmtId="0" fontId="7" fillId="4" borderId="18" xfId="0" applyFont="1" applyFill="1" applyBorder="1" applyAlignment="1">
      <alignment horizontal="left" indent="3"/>
    </xf>
  </cellXfs>
  <cellStyles count="2">
    <cellStyle name="Neutro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APP!$C$38</c:f>
              <c:strCache>
                <c:ptCount val="1"/>
                <c:pt idx="0">
                  <c:v>%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6-4117-BE22-D538B3F7C5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E-4FBA-B974-8F31B1AB3FB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B7E-4FBA-B974-8F31B1AB3FB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B7E-4FBA-B974-8F31B1AB3FB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B7E-4FBA-B974-8F31B1AB3FB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7E-4FBA-B974-8F31B1AB3F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APP!$B$39:$B$44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APP!$C$39:$C$44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6-4117-BE22-D538B3F7C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1127760</xdr:colOff>
      <xdr:row>45</xdr:row>
      <xdr:rowOff>91440</xdr:rowOff>
    </xdr:from>
    <xdr:to>
      <xdr:col>3</xdr:col>
      <xdr:colOff>335280</xdr:colOff>
      <xdr:row>61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78D76D-C214-405A-4800-320068A20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15240</xdr:colOff>
      <xdr:row>0</xdr:row>
      <xdr:rowOff>160020</xdr:rowOff>
    </xdr:from>
    <xdr:to>
      <xdr:col>3</xdr:col>
      <xdr:colOff>1295400</xdr:colOff>
      <xdr:row>13</xdr:row>
      <xdr:rowOff>49657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2A9D90B-ABC0-CB51-BC8A-EA87FB53B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160020"/>
          <a:ext cx="6644640" cy="2168017"/>
        </a:xfrm>
        <a:prstGeom prst="rect">
          <a:avLst/>
        </a:prstGeom>
        <a:ln w="28575">
          <a:solidFill>
            <a:srgbClr val="C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B091-F5A2-413C-A28B-2C830ACBB006}">
  <dimension ref="A14:G45"/>
  <sheetViews>
    <sheetView showGridLines="0" zoomScale="50" zoomScaleNormal="50" workbookViewId="0">
      <selection activeCell="F15" sqref="F15"/>
    </sheetView>
  </sheetViews>
  <sheetFormatPr defaultColWidth="0" defaultRowHeight="13.8" x14ac:dyDescent="0.25"/>
  <cols>
    <col min="1" max="1" width="3.88671875" style="1" customWidth="1"/>
    <col min="2" max="2" width="48" style="1" customWidth="1"/>
    <col min="3" max="3" width="30.21875" style="4" customWidth="1"/>
    <col min="4" max="4" width="19.109375" style="1" customWidth="1"/>
    <col min="5" max="5" width="5.88671875" style="1" customWidth="1"/>
    <col min="6" max="6" width="5.88671875" style="3" customWidth="1"/>
    <col min="7" max="7" width="5.88671875" style="1" customWidth="1"/>
    <col min="8" max="11" width="8.88671875" style="1" hidden="1" customWidth="1"/>
    <col min="12" max="16384" width="8.88671875" style="1" hidden="1"/>
  </cols>
  <sheetData>
    <row r="14" spans="2:4" ht="14.4" thickBot="1" x14ac:dyDescent="0.3"/>
    <row r="15" spans="2:4" ht="24.6" customHeight="1" thickTop="1" thickBot="1" x14ac:dyDescent="0.3">
      <c r="B15" s="47" t="s">
        <v>16</v>
      </c>
      <c r="C15" s="48"/>
      <c r="D15" s="49"/>
    </row>
    <row r="16" spans="2:4" ht="15.6" thickTop="1" x14ac:dyDescent="0.25">
      <c r="B16" s="41" t="s">
        <v>14</v>
      </c>
      <c r="C16" s="42"/>
      <c r="D16" s="14">
        <v>2000</v>
      </c>
    </row>
    <row r="17" spans="1:6" ht="15" x14ac:dyDescent="0.25">
      <c r="B17" s="43" t="s">
        <v>13</v>
      </c>
      <c r="C17" s="44"/>
      <c r="D17" s="15">
        <v>6.0000000000000001E-3</v>
      </c>
    </row>
    <row r="18" spans="1:6" ht="15.6" thickBot="1" x14ac:dyDescent="0.3">
      <c r="B18" s="45" t="s">
        <v>15</v>
      </c>
      <c r="C18" s="46"/>
      <c r="D18" s="16">
        <f>D16*30%</f>
        <v>600</v>
      </c>
    </row>
    <row r="19" spans="1:6" ht="14.4" thickBot="1" x14ac:dyDescent="0.3"/>
    <row r="20" spans="1:6" ht="24.6" customHeight="1" thickBot="1" x14ac:dyDescent="0.3">
      <c r="B20" s="50" t="s">
        <v>2</v>
      </c>
      <c r="C20" s="52"/>
      <c r="D20" s="51"/>
      <c r="F20" s="1"/>
    </row>
    <row r="21" spans="1:6" s="2" customFormat="1" ht="21" customHeight="1" x14ac:dyDescent="0.3">
      <c r="B21" s="53" t="s">
        <v>0</v>
      </c>
      <c r="C21" s="54"/>
      <c r="D21" s="14">
        <v>200</v>
      </c>
    </row>
    <row r="22" spans="1:6" s="2" customFormat="1" ht="21" customHeight="1" x14ac:dyDescent="0.3">
      <c r="B22" s="55" t="s">
        <v>1</v>
      </c>
      <c r="C22" s="56"/>
      <c r="D22" s="17">
        <v>10</v>
      </c>
    </row>
    <row r="23" spans="1:6" s="2" customFormat="1" ht="21" customHeight="1" x14ac:dyDescent="0.3">
      <c r="B23" s="55" t="s">
        <v>3</v>
      </c>
      <c r="C23" s="56"/>
      <c r="D23" s="15">
        <v>1.0789999999999999E-2</v>
      </c>
    </row>
    <row r="24" spans="1:6" s="2" customFormat="1" ht="21" customHeight="1" x14ac:dyDescent="0.3">
      <c r="B24" s="43" t="s">
        <v>4</v>
      </c>
      <c r="C24" s="44"/>
      <c r="D24" s="18">
        <f>FV(Taxa_Mensal,Qtd_Anos*12,Aporte*-1)</f>
        <v>48656.842506034438</v>
      </c>
      <c r="F24" s="4"/>
    </row>
    <row r="25" spans="1:6" ht="15.6" thickBot="1" x14ac:dyDescent="0.3">
      <c r="B25" s="57" t="s">
        <v>5</v>
      </c>
      <c r="C25" s="58"/>
      <c r="D25" s="19">
        <f>Patrimonio*Rendimento_Carteira</f>
        <v>291.94105503620665</v>
      </c>
    </row>
    <row r="26" spans="1:6" ht="14.4" thickBot="1" x14ac:dyDescent="0.3"/>
    <row r="27" spans="1:6" ht="24.6" customHeight="1" thickBot="1" x14ac:dyDescent="0.3">
      <c r="B27" s="50" t="s">
        <v>11</v>
      </c>
      <c r="C27" s="51"/>
      <c r="D27" s="6" t="s">
        <v>12</v>
      </c>
    </row>
    <row r="28" spans="1:6" s="2" customFormat="1" ht="18.600000000000001" customHeight="1" x14ac:dyDescent="0.3">
      <c r="A28" s="7">
        <v>2</v>
      </c>
      <c r="B28" s="20" t="s">
        <v>6</v>
      </c>
      <c r="C28" s="8">
        <f>FV($D$23,$A28*12,$D$21*-1)</f>
        <v>5445.5254595290435</v>
      </c>
      <c r="D28" s="9">
        <f>C28*Rendimento_Carteira</f>
        <v>32.673152757174265</v>
      </c>
      <c r="F28" s="4"/>
    </row>
    <row r="29" spans="1:6" s="2" customFormat="1" ht="18.600000000000001" customHeight="1" x14ac:dyDescent="0.3">
      <c r="A29" s="7">
        <v>5</v>
      </c>
      <c r="B29" s="21" t="s">
        <v>7</v>
      </c>
      <c r="C29" s="10">
        <f>FV($D$23,$A29*12,$D$21*-1)</f>
        <v>16755.382799697527</v>
      </c>
      <c r="D29" s="11">
        <f>C29*Rendimento_Carteira</f>
        <v>100.53229679818516</v>
      </c>
      <c r="F29" s="4"/>
    </row>
    <row r="30" spans="1:6" s="2" customFormat="1" ht="18.600000000000001" customHeight="1" x14ac:dyDescent="0.3">
      <c r="A30" s="7">
        <v>10</v>
      </c>
      <c r="B30" s="21" t="s">
        <v>8</v>
      </c>
      <c r="C30" s="10">
        <f>FV($D$23,$A30*12,$D$21*-1)</f>
        <v>48656.842506034438</v>
      </c>
      <c r="D30" s="11">
        <f>C30*Rendimento_Carteira</f>
        <v>291.94105503620665</v>
      </c>
      <c r="F30" s="4"/>
    </row>
    <row r="31" spans="1:6" s="2" customFormat="1" ht="18.600000000000001" customHeight="1" x14ac:dyDescent="0.3">
      <c r="A31" s="7">
        <v>20</v>
      </c>
      <c r="B31" s="21" t="s">
        <v>9</v>
      </c>
      <c r="C31" s="10">
        <f>FV($D$23,$A31*12,$D$21*-1)</f>
        <v>225039.68001941612</v>
      </c>
      <c r="D31" s="11">
        <f>C31*Rendimento_Carteira</f>
        <v>1350.2380801164968</v>
      </c>
      <c r="F31" s="4"/>
    </row>
    <row r="32" spans="1:6" s="2" customFormat="1" ht="18.600000000000001" customHeight="1" thickBot="1" x14ac:dyDescent="0.35">
      <c r="A32" s="7">
        <v>30</v>
      </c>
      <c r="B32" s="22" t="s">
        <v>10</v>
      </c>
      <c r="C32" s="12">
        <f>FV($D$23,$A32*12,$D$21*-1)</f>
        <v>864433.93100094295</v>
      </c>
      <c r="D32" s="13">
        <f>C32*Rendimento_Carteira</f>
        <v>5186.6035860056581</v>
      </c>
      <c r="F32" s="4"/>
    </row>
    <row r="33" spans="1:4" ht="14.4" thickTop="1" x14ac:dyDescent="0.25">
      <c r="A33" s="5"/>
    </row>
    <row r="35" spans="1:4" ht="15.6" x14ac:dyDescent="0.3">
      <c r="B35" s="26" t="s">
        <v>17</v>
      </c>
      <c r="C35" s="27" t="s">
        <v>20</v>
      </c>
      <c r="D35" s="23"/>
    </row>
    <row r="36" spans="1:4" x14ac:dyDescent="0.25">
      <c r="B36" s="24" t="s">
        <v>21</v>
      </c>
      <c r="C36" s="25">
        <f>Aporte</f>
        <v>200</v>
      </c>
      <c r="D36" s="24"/>
    </row>
    <row r="38" spans="1:4" x14ac:dyDescent="0.25">
      <c r="B38" s="29" t="s">
        <v>22</v>
      </c>
      <c r="C38" s="30" t="s">
        <v>24</v>
      </c>
      <c r="D38" s="29" t="s">
        <v>23</v>
      </c>
    </row>
    <row r="39" spans="1:4" x14ac:dyDescent="0.25">
      <c r="B39" s="3" t="s">
        <v>25</v>
      </c>
      <c r="C39" s="28">
        <f>VLOOKUP($C$35&amp;"-"&amp;B39,Planilha2!$A$2:$D$20,4,FALSE)</f>
        <v>0.32</v>
      </c>
      <c r="D39" s="35">
        <f>C39*$C$36</f>
        <v>64</v>
      </c>
    </row>
    <row r="40" spans="1:4" x14ac:dyDescent="0.25">
      <c r="B40" s="3" t="s">
        <v>26</v>
      </c>
      <c r="C40" s="28">
        <f>VLOOKUP($C$35&amp;"-"&amp;B40,Planilha2!$A$2:$D$20,4,FALSE)</f>
        <v>0.35</v>
      </c>
      <c r="D40" s="35">
        <f t="shared" ref="D40:D44" si="0">C40*$C$36</f>
        <v>70</v>
      </c>
    </row>
    <row r="41" spans="1:4" x14ac:dyDescent="0.25">
      <c r="B41" s="3" t="s">
        <v>27</v>
      </c>
      <c r="C41" s="28">
        <f>VLOOKUP($C$35&amp;"-"&amp;B41,Planilha2!$A$2:$D$20,4,FALSE)</f>
        <v>0.08</v>
      </c>
      <c r="D41" s="35">
        <f t="shared" si="0"/>
        <v>16</v>
      </c>
    </row>
    <row r="42" spans="1:4" x14ac:dyDescent="0.25">
      <c r="B42" s="3" t="s">
        <v>28</v>
      </c>
      <c r="C42" s="28">
        <f>VLOOKUP($C$35&amp;"-"&amp;B42,Planilha2!$A$2:$D$20,4,FALSE)</f>
        <v>0.05</v>
      </c>
      <c r="D42" s="35">
        <f t="shared" si="0"/>
        <v>10</v>
      </c>
    </row>
    <row r="43" spans="1:4" x14ac:dyDescent="0.25">
      <c r="B43" s="3" t="s">
        <v>29</v>
      </c>
      <c r="C43" s="28">
        <f>VLOOKUP($C$35&amp;"-"&amp;B43,Planilha2!$A$2:$D$20,4,FALSE)</f>
        <v>0.1</v>
      </c>
      <c r="D43" s="35">
        <f t="shared" si="0"/>
        <v>20</v>
      </c>
    </row>
    <row r="44" spans="1:4" x14ac:dyDescent="0.25">
      <c r="B44" s="3" t="s">
        <v>30</v>
      </c>
      <c r="C44" s="28">
        <f>VLOOKUP($C$35&amp;"-"&amp;B44,Planilha2!$A$2:$D$20,4,FALSE)</f>
        <v>0.1</v>
      </c>
      <c r="D44" s="35">
        <f t="shared" si="0"/>
        <v>20</v>
      </c>
    </row>
    <row r="45" spans="1:4" x14ac:dyDescent="0.25">
      <c r="B45" s="31"/>
      <c r="C45" s="30"/>
      <c r="D45" s="34">
        <f>SUM(D39:D44)</f>
        <v>200</v>
      </c>
    </row>
  </sheetData>
  <mergeCells count="11">
    <mergeCell ref="B16:C16"/>
    <mergeCell ref="B17:C17"/>
    <mergeCell ref="B18:C18"/>
    <mergeCell ref="B15:D15"/>
    <mergeCell ref="B27:C27"/>
    <mergeCell ref="B20:D20"/>
    <mergeCell ref="B21:C21"/>
    <mergeCell ref="B22:C22"/>
    <mergeCell ref="B23:C23"/>
    <mergeCell ref="B24:C24"/>
    <mergeCell ref="B25:C25"/>
  </mergeCells>
  <dataValidations count="1">
    <dataValidation type="list" allowBlank="1" showInputMessage="1" showErrorMessage="1" sqref="C35" xr:uid="{74951EFE-CC74-4D3A-8FE5-762386C2E777}">
      <formula1>"CONSERVADOR,MODERADO,AGRESSIVO,"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486CB-414C-4468-92DC-5783657F776F}">
  <dimension ref="A2:D20"/>
  <sheetViews>
    <sheetView showGridLines="0" tabSelected="1" workbookViewId="0">
      <selection activeCell="E26" sqref="E26"/>
    </sheetView>
  </sheetViews>
  <sheetFormatPr defaultRowHeight="15" x14ac:dyDescent="0.25"/>
  <cols>
    <col min="1" max="1" width="41.33203125" style="32" customWidth="1"/>
    <col min="2" max="2" width="17.44140625" style="32" customWidth="1"/>
    <col min="3" max="3" width="21.5546875" style="32" bestFit="1" customWidth="1"/>
    <col min="4" max="16384" width="8.88671875" style="32"/>
  </cols>
  <sheetData>
    <row r="2" spans="1:4" s="36" customFormat="1" x14ac:dyDescent="0.25">
      <c r="A2" s="36" t="s">
        <v>32</v>
      </c>
      <c r="B2" s="36" t="s">
        <v>17</v>
      </c>
      <c r="C2" s="36" t="s">
        <v>22</v>
      </c>
      <c r="D2" s="36" t="s">
        <v>31</v>
      </c>
    </row>
    <row r="3" spans="1:4" x14ac:dyDescent="0.25">
      <c r="A3" s="32" t="str">
        <f>B3&amp;"-"&amp;C3</f>
        <v>CONSERVADOR-PAPEL</v>
      </c>
      <c r="B3" s="32" t="s">
        <v>19</v>
      </c>
      <c r="C3" s="32" t="s">
        <v>25</v>
      </c>
      <c r="D3" s="33">
        <v>0.3</v>
      </c>
    </row>
    <row r="4" spans="1:4" x14ac:dyDescent="0.25">
      <c r="A4" s="32" t="str">
        <f t="shared" ref="A4:A20" si="0">B4&amp;"-"&amp;C4</f>
        <v>CONSERVADOR-TIJOLO</v>
      </c>
      <c r="B4" s="32" t="s">
        <v>19</v>
      </c>
      <c r="C4" s="32" t="s">
        <v>26</v>
      </c>
      <c r="D4" s="33">
        <v>0.5</v>
      </c>
    </row>
    <row r="5" spans="1:4" x14ac:dyDescent="0.25">
      <c r="A5" s="32" t="str">
        <f t="shared" si="0"/>
        <v>CONSERVADOR-HÍBRIDOS</v>
      </c>
      <c r="B5" s="32" t="s">
        <v>19</v>
      </c>
      <c r="C5" s="32" t="s">
        <v>27</v>
      </c>
      <c r="D5" s="33">
        <v>0.1</v>
      </c>
    </row>
    <row r="6" spans="1:4" x14ac:dyDescent="0.25">
      <c r="A6" s="32" t="str">
        <f t="shared" si="0"/>
        <v>CONSERVADOR-FOFs</v>
      </c>
      <c r="B6" s="32" t="s">
        <v>19</v>
      </c>
      <c r="C6" s="32" t="s">
        <v>28</v>
      </c>
      <c r="D6" s="33">
        <v>0.1</v>
      </c>
    </row>
    <row r="7" spans="1:4" x14ac:dyDescent="0.25">
      <c r="A7" s="32" t="str">
        <f t="shared" si="0"/>
        <v>CONSERVADOR-DESENVOLVIMENTO</v>
      </c>
      <c r="B7" s="32" t="s">
        <v>19</v>
      </c>
      <c r="C7" s="32" t="s">
        <v>29</v>
      </c>
      <c r="D7" s="33">
        <v>0</v>
      </c>
    </row>
    <row r="8" spans="1:4" x14ac:dyDescent="0.25">
      <c r="A8" s="37" t="str">
        <f t="shared" si="0"/>
        <v>CONSERVADOR-HOTELARIAS</v>
      </c>
      <c r="B8" s="37" t="s">
        <v>19</v>
      </c>
      <c r="C8" s="37" t="s">
        <v>30</v>
      </c>
      <c r="D8" s="38">
        <v>0</v>
      </c>
    </row>
    <row r="9" spans="1:4" x14ac:dyDescent="0.25">
      <c r="A9" s="32" t="str">
        <f t="shared" si="0"/>
        <v>MODERADO-PAPEL</v>
      </c>
      <c r="B9" s="32" t="s">
        <v>20</v>
      </c>
      <c r="C9" s="32" t="s">
        <v>25</v>
      </c>
      <c r="D9" s="39">
        <v>0.32</v>
      </c>
    </row>
    <row r="10" spans="1:4" x14ac:dyDescent="0.25">
      <c r="A10" s="32" t="str">
        <f t="shared" si="0"/>
        <v>MODERADO-TIJOLO</v>
      </c>
      <c r="B10" s="32" t="s">
        <v>20</v>
      </c>
      <c r="C10" s="32" t="s">
        <v>26</v>
      </c>
      <c r="D10" s="39">
        <v>0.35</v>
      </c>
    </row>
    <row r="11" spans="1:4" x14ac:dyDescent="0.25">
      <c r="A11" s="32" t="str">
        <f t="shared" si="0"/>
        <v>MODERADO-HÍBRIDOS</v>
      </c>
      <c r="B11" s="32" t="s">
        <v>20</v>
      </c>
      <c r="C11" s="32" t="s">
        <v>27</v>
      </c>
      <c r="D11" s="39">
        <v>0.08</v>
      </c>
    </row>
    <row r="12" spans="1:4" x14ac:dyDescent="0.25">
      <c r="A12" s="32" t="str">
        <f t="shared" si="0"/>
        <v>MODERADO-FOFs</v>
      </c>
      <c r="B12" s="32" t="s">
        <v>20</v>
      </c>
      <c r="C12" s="32" t="s">
        <v>28</v>
      </c>
      <c r="D12" s="39">
        <v>0.05</v>
      </c>
    </row>
    <row r="13" spans="1:4" x14ac:dyDescent="0.25">
      <c r="A13" s="32" t="str">
        <f t="shared" si="0"/>
        <v>MODERADO-DESENVOLVIMENTO</v>
      </c>
      <c r="B13" s="32" t="s">
        <v>20</v>
      </c>
      <c r="C13" s="32" t="s">
        <v>29</v>
      </c>
      <c r="D13" s="39">
        <v>0.1</v>
      </c>
    </row>
    <row r="14" spans="1:4" x14ac:dyDescent="0.25">
      <c r="A14" s="37" t="str">
        <f t="shared" si="0"/>
        <v>MODERADO-HOTELARIAS</v>
      </c>
      <c r="B14" s="37" t="s">
        <v>20</v>
      </c>
      <c r="C14" s="37" t="s">
        <v>30</v>
      </c>
      <c r="D14" s="40">
        <v>0.1</v>
      </c>
    </row>
    <row r="15" spans="1:4" x14ac:dyDescent="0.25">
      <c r="A15" s="32" t="str">
        <f t="shared" si="0"/>
        <v>AGRESSIVO-PAPEL</v>
      </c>
      <c r="B15" s="32" t="s">
        <v>18</v>
      </c>
      <c r="C15" s="32" t="s">
        <v>25</v>
      </c>
      <c r="D15" s="39">
        <v>0.5</v>
      </c>
    </row>
    <row r="16" spans="1:4" x14ac:dyDescent="0.25">
      <c r="A16" s="32" t="str">
        <f t="shared" si="0"/>
        <v>AGRESSIVO-TIJOLO</v>
      </c>
      <c r="B16" s="32" t="s">
        <v>18</v>
      </c>
      <c r="C16" s="32" t="s">
        <v>26</v>
      </c>
      <c r="D16" s="39">
        <v>0.1</v>
      </c>
    </row>
    <row r="17" spans="1:4" x14ac:dyDescent="0.25">
      <c r="A17" s="32" t="str">
        <f t="shared" si="0"/>
        <v>AGRESSIVO-HÍBRIDOS</v>
      </c>
      <c r="B17" s="32" t="s">
        <v>18</v>
      </c>
      <c r="C17" s="32" t="s">
        <v>27</v>
      </c>
      <c r="D17" s="39">
        <v>0.05</v>
      </c>
    </row>
    <row r="18" spans="1:4" x14ac:dyDescent="0.25">
      <c r="A18" s="32" t="str">
        <f t="shared" si="0"/>
        <v>AGRESSIVO-FOFs</v>
      </c>
      <c r="B18" s="32" t="s">
        <v>18</v>
      </c>
      <c r="C18" s="32" t="s">
        <v>28</v>
      </c>
      <c r="D18" s="39">
        <v>0.05</v>
      </c>
    </row>
    <row r="19" spans="1:4" x14ac:dyDescent="0.25">
      <c r="A19" s="32" t="str">
        <f t="shared" si="0"/>
        <v>AGRESSIVO-DESENVOLVIMENTO</v>
      </c>
      <c r="B19" s="32" t="s">
        <v>18</v>
      </c>
      <c r="C19" s="32" t="s">
        <v>29</v>
      </c>
      <c r="D19" s="39">
        <v>0.2</v>
      </c>
    </row>
    <row r="20" spans="1:4" x14ac:dyDescent="0.25">
      <c r="A20" s="32" t="str">
        <f t="shared" si="0"/>
        <v>AGRESSIVO-HOTELARIAS</v>
      </c>
      <c r="B20" s="32" t="s">
        <v>18</v>
      </c>
      <c r="C20" s="32" t="s">
        <v>30</v>
      </c>
      <c r="D20" s="39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 Loureiro Gonçalves</dc:creator>
  <cp:lastModifiedBy>Eld Loureiro Gonçalves</cp:lastModifiedBy>
  <dcterms:created xsi:type="dcterms:W3CDTF">2025-05-25T14:55:49Z</dcterms:created>
  <dcterms:modified xsi:type="dcterms:W3CDTF">2025-05-28T00:55:40Z</dcterms:modified>
</cp:coreProperties>
</file>