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CmWR8eZuBLrkSi9BUC4AKxUyqAsX1m14FeNtUEtAfcA="/>
    </ext>
  </extLst>
</workbook>
</file>

<file path=xl/sharedStrings.xml><?xml version="1.0" encoding="utf-8"?>
<sst xmlns="http://schemas.openxmlformats.org/spreadsheetml/2006/main" count="69" uniqueCount="49">
  <si>
    <t>INCOME TAX CALCULATOR</t>
  </si>
  <si>
    <t>Old Tax Regime</t>
  </si>
  <si>
    <t>New Tax Regime</t>
  </si>
  <si>
    <t xml:space="preserve"> Basic Details</t>
  </si>
  <si>
    <t xml:space="preserve"> Age Group</t>
  </si>
  <si>
    <t>60-100</t>
  </si>
  <si>
    <t>0-60</t>
  </si>
  <si>
    <t xml:space="preserve"> Income Details</t>
  </si>
  <si>
    <t xml:space="preserve"> Income from Salary</t>
  </si>
  <si>
    <t>Income Tax Slab (old Tax Regime)</t>
  </si>
  <si>
    <t xml:space="preserve"> House Property</t>
  </si>
  <si>
    <t>Up to Rs.2.50 Lakhs</t>
  </si>
  <si>
    <t>Nil</t>
  </si>
  <si>
    <t xml:space="preserve"> Business and Profession</t>
  </si>
  <si>
    <t xml:space="preserve"> Capital Gains</t>
  </si>
  <si>
    <t xml:space="preserve"> Other Sources</t>
  </si>
  <si>
    <t>1000001 and above</t>
  </si>
  <si>
    <t xml:space="preserve"> Deductions</t>
  </si>
  <si>
    <t xml:space="preserve"> Basic deductions - 80C</t>
  </si>
  <si>
    <t xml:space="preserve"> Sec - 80CCD (1b) (NPS)</t>
  </si>
  <si>
    <t>Income Tax Slab (New Tax Regime)</t>
  </si>
  <si>
    <t xml:space="preserve"> Medical Premium - 80D</t>
  </si>
  <si>
    <t>Up to Rs.3 Lakhs</t>
  </si>
  <si>
    <t xml:space="preserve"> Education Loan - 80E</t>
  </si>
  <si>
    <t xml:space="preserve"> Donations - 80G</t>
  </si>
  <si>
    <t xml:space="preserve"> Interest on Saving Account - 80TTA</t>
  </si>
  <si>
    <t xml:space="preserve"> Interest - 80TTB</t>
  </si>
  <si>
    <t xml:space="preserve"> Exemptions</t>
  </si>
  <si>
    <t xml:space="preserve"> Exemption if any</t>
  </si>
  <si>
    <t>1500001 and above</t>
  </si>
  <si>
    <t>Choose Tax Regime</t>
  </si>
  <si>
    <t>NEW</t>
  </si>
  <si>
    <t>Surcharge Rates</t>
  </si>
  <si>
    <t>*Surcharge of 10%</t>
  </si>
  <si>
    <t>Old</t>
  </si>
  <si>
    <t>New</t>
  </si>
  <si>
    <t>*Surcharge of 15%</t>
  </si>
  <si>
    <t>Total Income</t>
  </si>
  <si>
    <t>*Surcharge of 25%</t>
  </si>
  <si>
    <t>Taxable Income</t>
  </si>
  <si>
    <t>*Surcharge of 37% for income above 5 crores</t>
  </si>
  <si>
    <t>Tax %</t>
  </si>
  <si>
    <t>Tax Amount</t>
  </si>
  <si>
    <t>Surcharge %</t>
  </si>
  <si>
    <t>Surcharge amount</t>
  </si>
  <si>
    <t>Health &amp; Education Cess 4%</t>
  </si>
  <si>
    <t>Income After Tax</t>
  </si>
  <si>
    <t>age group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</si>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</sst>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28.0"/>
      <color rgb="FFFFFF00"/>
      <name val="Arial Black"/>
    </font>
    <font/>
    <font>
      <sz val="11.0"/>
      <color theme="1"/>
      <name val="Calibri"/>
    </font>
    <font>
      <b/>
      <sz val="18.0"/>
      <color rgb="FFFFFF00"/>
      <name val="Arial Black"/>
    </font>
    <font>
      <b/>
      <sz val="14.0"/>
      <color rgb="FFFFFF00"/>
      <name val="Arial Black"/>
    </font>
    <font>
      <b/>
      <sz val="12.0"/>
      <color rgb="FF003635"/>
      <name val="Arial"/>
    </font>
    <font>
      <b/>
      <sz val="14.0"/>
      <color theme="1"/>
      <name val="Arial"/>
    </font>
    <font>
      <b/>
      <sz val="16.0"/>
      <color rgb="FFFFFF00"/>
      <name val="Federo"/>
    </font>
    <font>
      <sz val="14.0"/>
      <color theme="1"/>
      <name val="Calibri"/>
    </font>
    <font>
      <b/>
      <sz val="12.0"/>
      <color theme="1"/>
      <name val="Arial"/>
    </font>
    <font>
      <b/>
      <sz val="16.0"/>
      <color theme="1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b/>
      <sz val="12.0"/>
      <color rgb="FFFFFF00"/>
      <name val="Arial Black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6666"/>
        <bgColor rgb="FF00666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5250"/>
        <bgColor rgb="FF005250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1" fillId="2" fontId="4" numFmtId="0" xfId="0" applyAlignment="1" applyBorder="1" applyFont="1">
      <alignment horizontal="center" vertical="center"/>
    </xf>
    <xf borderId="4" fillId="2" fontId="5" numFmtId="0" xfId="0" applyAlignment="1" applyBorder="1" applyFont="1">
      <alignment vertical="top"/>
    </xf>
    <xf borderId="5" fillId="0" fontId="6" numFmtId="0" xfId="0" applyAlignment="1" applyBorder="1" applyFont="1">
      <alignment horizontal="left" vertical="center"/>
    </xf>
    <xf borderId="4" fillId="3" fontId="7" numFmtId="0" xfId="0" applyAlignment="1" applyBorder="1" applyFill="1" applyFont="1">
      <alignment horizontal="center" readingOrder="0" vertical="center"/>
    </xf>
    <xf borderId="4" fillId="2" fontId="8" numFmtId="0" xfId="0" applyAlignment="1" applyBorder="1" applyFont="1">
      <alignment vertical="top"/>
    </xf>
    <xf borderId="4" fillId="3" fontId="7" numFmtId="0" xfId="0" applyAlignment="1" applyBorder="1" applyFont="1">
      <alignment horizontal="center" vertical="center"/>
    </xf>
    <xf borderId="5" fillId="2" fontId="5" numFmtId="0" xfId="0" applyAlignment="1" applyBorder="1" applyFont="1">
      <alignment vertical="center"/>
    </xf>
    <xf borderId="6" fillId="0" fontId="6" numFmtId="0" xfId="0" applyAlignment="1" applyBorder="1" applyFont="1">
      <alignment horizontal="left" vertical="center"/>
    </xf>
    <xf borderId="7" fillId="3" fontId="7" numFmtId="0" xfId="0" applyAlignment="1" applyBorder="1" applyFont="1">
      <alignment horizontal="center" vertical="center"/>
    </xf>
    <xf borderId="5" fillId="2" fontId="8" numFmtId="0" xfId="0" applyAlignment="1" applyBorder="1" applyFont="1">
      <alignment vertical="center"/>
    </xf>
    <xf borderId="8" fillId="4" fontId="9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6" numFmtId="0" xfId="0" applyAlignment="1" applyBorder="1" applyFont="1">
      <alignment horizontal="left" vertical="center"/>
    </xf>
    <xf borderId="13" fillId="3" fontId="7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3" fillId="3" fontId="10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5" fillId="0" fontId="3" numFmtId="9" xfId="0" applyAlignment="1" applyBorder="1" applyFont="1" applyNumberFormat="1">
      <alignment horizontal="center" vertical="center"/>
    </xf>
    <xf borderId="16" fillId="0" fontId="2" numFmtId="0" xfId="0" applyBorder="1" applyFont="1"/>
    <xf borderId="17" fillId="0" fontId="6" numFmtId="0" xfId="0" applyAlignment="1" applyBorder="1" applyFont="1">
      <alignment horizontal="left" vertical="center"/>
    </xf>
    <xf borderId="18" fillId="3" fontId="7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3" numFmtId="9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vertical="center"/>
    </xf>
    <xf borderId="12" fillId="0" fontId="6" numFmtId="0" xfId="0" applyAlignment="1" applyBorder="1" applyFont="1">
      <alignment vertical="center"/>
    </xf>
    <xf borderId="17" fillId="0" fontId="6" numFmtId="0" xfId="0" applyAlignment="1" applyBorder="1" applyFont="1">
      <alignment vertical="center"/>
    </xf>
    <xf borderId="22" fillId="2" fontId="5" numFmtId="0" xfId="0" applyAlignment="1" applyBorder="1" applyFont="1">
      <alignment horizontal="left" vertical="top"/>
    </xf>
    <xf borderId="16" fillId="0" fontId="6" numFmtId="0" xfId="0" applyAlignment="1" applyBorder="1" applyFont="1">
      <alignment horizontal="left" vertical="center"/>
    </xf>
    <xf borderId="22" fillId="3" fontId="7" numFmtId="0" xfId="0" applyAlignment="1" applyBorder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3" numFmtId="9" xfId="0" applyAlignment="1" applyFont="1" applyNumberFormat="1">
      <alignment horizontal="center" vertical="center"/>
    </xf>
    <xf borderId="23" fillId="2" fontId="4" numFmtId="0" xfId="0" applyAlignment="1" applyBorder="1" applyFont="1">
      <alignment horizontal="center" vertical="center"/>
    </xf>
    <xf borderId="24" fillId="3" fontId="13" numFmtId="0" xfId="0" applyAlignment="1" applyBorder="1" applyFont="1">
      <alignment horizontal="center" readingOrder="0" vertical="center"/>
    </xf>
    <xf borderId="25" fillId="3" fontId="11" numFmtId="0" xfId="0" applyAlignment="1" applyBorder="1" applyFont="1">
      <alignment horizontal="center" vertical="center"/>
    </xf>
    <xf borderId="26" fillId="3" fontId="11" numFmtId="0" xfId="0" applyAlignment="1" applyBorder="1" applyFont="1">
      <alignment horizontal="center" vertical="center"/>
    </xf>
    <xf borderId="15" fillId="0" fontId="3" numFmtId="1" xfId="0" applyAlignment="1" applyBorder="1" applyFont="1" applyNumberFormat="1">
      <alignment horizontal="center" vertical="center"/>
    </xf>
    <xf borderId="27" fillId="5" fontId="5" numFmtId="0" xfId="0" applyAlignment="1" applyBorder="1" applyFill="1" applyFont="1">
      <alignment horizontal="center" vertical="center"/>
    </xf>
    <xf borderId="6" fillId="0" fontId="13" numFmtId="1" xfId="0" applyAlignment="1" applyBorder="1" applyFont="1" applyNumberFormat="1">
      <alignment horizontal="center" vertical="center"/>
    </xf>
    <xf borderId="28" fillId="0" fontId="13" numFmtId="3" xfId="0" applyAlignment="1" applyBorder="1" applyFont="1" applyNumberFormat="1">
      <alignment horizontal="center" vertical="center"/>
    </xf>
    <xf borderId="29" fillId="5" fontId="5" numFmtId="0" xfId="0" applyAlignment="1" applyBorder="1" applyFont="1">
      <alignment horizontal="center" vertical="center"/>
    </xf>
    <xf borderId="12" fillId="0" fontId="13" numFmtId="1" xfId="0" applyAlignment="1" applyBorder="1" applyFont="1" applyNumberFormat="1">
      <alignment horizontal="center" vertical="center"/>
    </xf>
    <xf borderId="30" fillId="0" fontId="13" numFmtId="3" xfId="0" applyAlignment="1" applyBorder="1" applyFont="1" applyNumberFormat="1">
      <alignment horizontal="center" vertical="center"/>
    </xf>
    <xf borderId="21" fillId="0" fontId="3" numFmtId="0" xfId="0" applyAlignment="1" applyBorder="1" applyFont="1">
      <alignment horizontal="center" vertical="center"/>
    </xf>
    <xf borderId="29" fillId="5" fontId="14" numFmtId="0" xfId="0" applyAlignment="1" applyBorder="1" applyFont="1">
      <alignment horizontal="center" vertical="center"/>
    </xf>
    <xf borderId="31" fillId="5" fontId="5" numFmtId="0" xfId="0" applyAlignment="1" applyBorder="1" applyFont="1">
      <alignment horizontal="center" vertical="center"/>
    </xf>
    <xf borderId="17" fillId="0" fontId="13" numFmtId="1" xfId="0" applyAlignment="1" applyBorder="1" applyFont="1" applyNumberFormat="1">
      <alignment horizontal="center" vertical="center"/>
    </xf>
    <xf borderId="32" fillId="0" fontId="13" numFmtId="3" xfId="0" applyAlignment="1" applyBorder="1" applyFont="1" applyNumberFormat="1">
      <alignment horizontal="center" vertical="center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41.57"/>
    <col customWidth="1" min="3" max="3" width="27.86"/>
    <col customWidth="1" min="4" max="4" width="25.29"/>
    <col customWidth="1" min="5" max="5" width="41.43"/>
    <col customWidth="1" min="6" max="6" width="27.0"/>
    <col customWidth="1" min="7" max="8" width="11.0"/>
    <col customWidth="1" min="9" max="9" width="18.86"/>
    <col customWidth="1" min="10" max="11" width="9.14"/>
    <col customWidth="1" min="12" max="26" width="8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75" customHeight="1">
      <c r="A2" s="5" t="s">
        <v>1</v>
      </c>
      <c r="B2" s="2"/>
      <c r="C2" s="3"/>
      <c r="D2" s="5" t="s">
        <v>2</v>
      </c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0" customHeight="1">
      <c r="A3" s="6" t="s">
        <v>3</v>
      </c>
      <c r="B3" s="7" t="s">
        <v>4</v>
      </c>
      <c r="C3" s="8" t="s">
        <v>5</v>
      </c>
      <c r="D3" s="9" t="s">
        <v>3</v>
      </c>
      <c r="E3" s="7" t="s">
        <v>4</v>
      </c>
      <c r="F3" s="10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A4" s="11" t="s">
        <v>7</v>
      </c>
      <c r="B4" s="12" t="s">
        <v>8</v>
      </c>
      <c r="C4" s="13">
        <v>8.0000011E7</v>
      </c>
      <c r="D4" s="14" t="s">
        <v>7</v>
      </c>
      <c r="E4" s="12" t="s">
        <v>8</v>
      </c>
      <c r="F4" s="13">
        <v>8.00000111E8</v>
      </c>
      <c r="G4" s="4"/>
      <c r="H4" s="4"/>
      <c r="I4" s="15" t="s">
        <v>9</v>
      </c>
      <c r="J4" s="16"/>
      <c r="K4" s="1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2.5" customHeight="1">
      <c r="A5" s="18"/>
      <c r="B5" s="19" t="s">
        <v>10</v>
      </c>
      <c r="C5" s="20">
        <v>10.0</v>
      </c>
      <c r="D5" s="18"/>
      <c r="E5" s="19" t="s">
        <v>10</v>
      </c>
      <c r="F5" s="20">
        <v>50000.0</v>
      </c>
      <c r="G5" s="4"/>
      <c r="H5" s="4"/>
      <c r="I5" s="21" t="s">
        <v>11</v>
      </c>
      <c r="K5" s="22" t="s">
        <v>12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18"/>
      <c r="B6" s="19" t="s">
        <v>13</v>
      </c>
      <c r="C6" s="23">
        <v>0.0</v>
      </c>
      <c r="D6" s="18"/>
      <c r="E6" s="19" t="s">
        <v>13</v>
      </c>
      <c r="F6" s="20">
        <v>0.0</v>
      </c>
      <c r="G6" s="4"/>
      <c r="H6" s="4"/>
      <c r="I6" s="21">
        <v>250001.0</v>
      </c>
      <c r="J6" s="24">
        <v>500000.0</v>
      </c>
      <c r="K6" s="25">
        <v>0.05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1.75" customHeight="1">
      <c r="A7" s="18"/>
      <c r="B7" s="19" t="s">
        <v>14</v>
      </c>
      <c r="C7" s="20">
        <v>25000.0</v>
      </c>
      <c r="D7" s="18"/>
      <c r="E7" s="19" t="s">
        <v>14</v>
      </c>
      <c r="F7" s="20">
        <v>25000.0</v>
      </c>
      <c r="G7" s="4"/>
      <c r="H7" s="4"/>
      <c r="I7" s="21">
        <v>500001.0</v>
      </c>
      <c r="J7" s="24">
        <v>1000000.0</v>
      </c>
      <c r="K7" s="25">
        <v>0.2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26"/>
      <c r="B8" s="27" t="s">
        <v>15</v>
      </c>
      <c r="C8" s="28">
        <v>4000.0</v>
      </c>
      <c r="D8" s="26"/>
      <c r="E8" s="27" t="s">
        <v>15</v>
      </c>
      <c r="F8" s="28">
        <v>4000.0</v>
      </c>
      <c r="G8" s="4"/>
      <c r="H8" s="4"/>
      <c r="I8" s="29" t="s">
        <v>16</v>
      </c>
      <c r="J8" s="30"/>
      <c r="K8" s="31">
        <v>0.3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0" customHeight="1">
      <c r="A9" s="11" t="s">
        <v>17</v>
      </c>
      <c r="B9" s="12" t="s">
        <v>18</v>
      </c>
      <c r="C9" s="13">
        <v>50000.0</v>
      </c>
      <c r="D9" s="14" t="s">
        <v>17</v>
      </c>
      <c r="E9" s="32" t="s">
        <v>18</v>
      </c>
      <c r="F9" s="13">
        <v>50000.0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8"/>
      <c r="B10" s="19" t="s">
        <v>19</v>
      </c>
      <c r="C10" s="20">
        <v>0.0</v>
      </c>
      <c r="D10" s="18"/>
      <c r="E10" s="33" t="s">
        <v>19</v>
      </c>
      <c r="F10" s="20">
        <v>0.0</v>
      </c>
      <c r="G10" s="4"/>
      <c r="H10" s="4"/>
      <c r="I10" s="15" t="s">
        <v>20</v>
      </c>
      <c r="J10" s="16"/>
      <c r="K10" s="1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18"/>
      <c r="B11" s="19" t="s">
        <v>21</v>
      </c>
      <c r="C11" s="20">
        <v>0.0</v>
      </c>
      <c r="D11" s="18"/>
      <c r="E11" s="33" t="s">
        <v>21</v>
      </c>
      <c r="F11" s="20">
        <v>0.0</v>
      </c>
      <c r="G11" s="4"/>
      <c r="H11" s="4"/>
      <c r="I11" s="21" t="s">
        <v>22</v>
      </c>
      <c r="K11" s="22" t="s">
        <v>12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18"/>
      <c r="B12" s="19" t="s">
        <v>23</v>
      </c>
      <c r="C12" s="20">
        <v>0.0</v>
      </c>
      <c r="D12" s="18"/>
      <c r="E12" s="33" t="s">
        <v>23</v>
      </c>
      <c r="F12" s="20">
        <v>0.0</v>
      </c>
      <c r="G12" s="4"/>
      <c r="H12" s="4"/>
      <c r="I12" s="21">
        <v>300001.0</v>
      </c>
      <c r="J12" s="24">
        <v>600000.0</v>
      </c>
      <c r="K12" s="25">
        <v>0.05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18"/>
      <c r="B13" s="19" t="s">
        <v>24</v>
      </c>
      <c r="C13" s="20">
        <v>0.0</v>
      </c>
      <c r="D13" s="18"/>
      <c r="E13" s="33" t="s">
        <v>24</v>
      </c>
      <c r="F13" s="20">
        <v>0.0</v>
      </c>
      <c r="G13" s="4"/>
      <c r="H13" s="4"/>
      <c r="I13" s="21">
        <v>600001.0</v>
      </c>
      <c r="J13" s="24">
        <v>900000.0</v>
      </c>
      <c r="K13" s="25">
        <v>0.1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18"/>
      <c r="B14" s="19" t="s">
        <v>25</v>
      </c>
      <c r="C14" s="20">
        <v>0.0</v>
      </c>
      <c r="D14" s="18"/>
      <c r="E14" s="33" t="s">
        <v>25</v>
      </c>
      <c r="F14" s="20">
        <v>0.0</v>
      </c>
      <c r="G14" s="4"/>
      <c r="H14" s="4"/>
      <c r="I14" s="21">
        <v>900001.0</v>
      </c>
      <c r="J14" s="24">
        <v>1200000.0</v>
      </c>
      <c r="K14" s="25">
        <v>0.15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26"/>
      <c r="B15" s="27" t="s">
        <v>26</v>
      </c>
      <c r="C15" s="28">
        <v>0.0</v>
      </c>
      <c r="D15" s="26"/>
      <c r="E15" s="34" t="s">
        <v>26</v>
      </c>
      <c r="F15" s="28">
        <v>0.0</v>
      </c>
      <c r="G15" s="4"/>
      <c r="H15" s="4"/>
      <c r="I15" s="21">
        <v>1200001.0</v>
      </c>
      <c r="J15" s="24">
        <v>1500000.0</v>
      </c>
      <c r="K15" s="25">
        <v>0.2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35" t="s">
        <v>27</v>
      </c>
      <c r="B16" s="36" t="s">
        <v>28</v>
      </c>
      <c r="C16" s="37">
        <v>12000.0</v>
      </c>
      <c r="D16" s="4"/>
      <c r="E16" s="4"/>
      <c r="F16" s="4"/>
      <c r="G16" s="4"/>
      <c r="H16" s="4"/>
      <c r="I16" s="29" t="s">
        <v>29</v>
      </c>
      <c r="J16" s="30"/>
      <c r="K16" s="31">
        <v>0.3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8"/>
      <c r="B17" s="39"/>
      <c r="C17" s="4"/>
      <c r="D17" s="4"/>
      <c r="E17" s="4"/>
      <c r="F17" s="4"/>
      <c r="G17" s="4"/>
      <c r="H17" s="4"/>
      <c r="I17" s="24"/>
      <c r="J17" s="24"/>
      <c r="K17" s="4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8"/>
      <c r="B18" s="41" t="s">
        <v>30</v>
      </c>
      <c r="C18" s="42" t="s">
        <v>31</v>
      </c>
      <c r="E18" s="4"/>
      <c r="F18" s="4"/>
      <c r="G18" s="4"/>
      <c r="H18" s="4"/>
      <c r="I18" s="15" t="s">
        <v>32</v>
      </c>
      <c r="J18" s="16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8"/>
      <c r="B19" s="4"/>
      <c r="C19" s="4"/>
      <c r="D19" s="4"/>
      <c r="E19" s="4"/>
      <c r="F19" s="4"/>
      <c r="G19" s="4"/>
      <c r="H19" s="4"/>
      <c r="I19" s="21" t="s">
        <v>33</v>
      </c>
      <c r="J19" s="24">
        <v>5000000.0</v>
      </c>
      <c r="K19" s="22">
        <v>1.0E7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3" t="s">
        <v>34</v>
      </c>
      <c r="D20" s="44" t="s">
        <v>35</v>
      </c>
      <c r="E20" s="4"/>
      <c r="F20" s="4"/>
      <c r="G20" s="4"/>
      <c r="H20" s="4"/>
      <c r="I20" s="21" t="s">
        <v>36</v>
      </c>
      <c r="J20" s="24">
        <v>1.0000001E7</v>
      </c>
      <c r="K20" s="45">
        <v>2.0E7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6" t="s">
        <v>37</v>
      </c>
      <c r="C21" s="47">
        <f>IF(C18="old",SUM(C4:C8),0)</f>
        <v>0</v>
      </c>
      <c r="D21" s="48">
        <f>IF(C18="new",SUM(F4:F8),0)</f>
        <v>800079111</v>
      </c>
      <c r="E21" s="4"/>
      <c r="F21" s="4"/>
      <c r="G21" s="4"/>
      <c r="H21" s="4"/>
      <c r="I21" s="21" t="s">
        <v>38</v>
      </c>
      <c r="J21" s="24">
        <v>2.0000001E7</v>
      </c>
      <c r="K21" s="45">
        <v>5.0E7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9" t="s">
        <v>39</v>
      </c>
      <c r="C22" s="50">
        <f>IF(C18="old",C21-SUM(C9:C15)-C16,0)</f>
        <v>0</v>
      </c>
      <c r="D22" s="51">
        <f>IF(C18="new",D21-SUM(F9:F15),0)</f>
        <v>800029111</v>
      </c>
      <c r="E22" s="4"/>
      <c r="F22" s="4"/>
      <c r="G22" s="4"/>
      <c r="H22" s="4"/>
      <c r="I22" s="29" t="s">
        <v>40</v>
      </c>
      <c r="J22" s="30"/>
      <c r="K22" s="5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9" t="s">
        <v>41</v>
      </c>
      <c r="C23" s="50">
        <f>IF(C18="old",IF(C21&lt;250000,0,IF(C21&lt;500000,5,IF(C21&lt;1000000,20,IF(C21&gt;1000001,30)))),0)</f>
        <v>0</v>
      </c>
      <c r="D23" s="51">
        <f>IF(C18="new",IF(D21&lt;250000,0,IF(D21&lt;500000,5,IF(D21&lt;1000000,20,IF(D21&gt;1000001,30)))),0)</f>
        <v>30</v>
      </c>
      <c r="E23" s="4"/>
      <c r="F23" s="4"/>
      <c r="G23" s="4"/>
      <c r="H23" s="4"/>
      <c r="I23" s="24"/>
      <c r="J23" s="24"/>
      <c r="K23" s="4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9" t="s">
        <v>42</v>
      </c>
      <c r="C24" s="50">
        <f t="shared" ref="C24:D24" si="1">(C22*C23)/100</f>
        <v>0</v>
      </c>
      <c r="D24" s="51">
        <f t="shared" si="1"/>
        <v>240008733.3</v>
      </c>
      <c r="E24" s="4"/>
      <c r="F24" s="4"/>
      <c r="G24" s="4"/>
      <c r="H24" s="4"/>
      <c r="I24" s="24"/>
      <c r="J24" s="24"/>
      <c r="K24" s="4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9" t="s">
        <v>43</v>
      </c>
      <c r="C25" s="50">
        <f>IF(C18="old",IF(AND(C21&gt;5000001,C21&lt;10000001),10,IF(AND(C21&gt;10000000,C21&lt;20000001),15,IF(AND(C21&gt;2000001,C21&lt;50000001),25,IF(C21&gt;50000000,37,0)))),0)</f>
        <v>0</v>
      </c>
      <c r="D25" s="51">
        <f>IF(C18="new",IF(AND(D21&gt;5000001,D21&lt;10000001),10,IF(AND(D21&gt;10000000,D21&lt;20000001),15,IF(AND(D21&gt;2000001,D21&lt;50000001),25,IF(D21&gt;50000000,37,0)))),0)</f>
        <v>37</v>
      </c>
      <c r="E25" s="4"/>
      <c r="F25" s="4"/>
      <c r="G25" s="4"/>
      <c r="H25" s="4"/>
      <c r="I25" s="24"/>
      <c r="J25" s="24"/>
      <c r="K25" s="4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9" t="s">
        <v>44</v>
      </c>
      <c r="C26" s="50">
        <f t="shared" ref="C26:D26" si="2">C24*(C25/100)</f>
        <v>0</v>
      </c>
      <c r="D26" s="51">
        <f t="shared" si="2"/>
        <v>88803231.32</v>
      </c>
      <c r="E26" s="4"/>
      <c r="F26" s="4"/>
      <c r="G26" s="4"/>
      <c r="H26" s="4"/>
      <c r="I26" s="24"/>
      <c r="J26" s="24"/>
      <c r="K26" s="4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53" t="s">
        <v>45</v>
      </c>
      <c r="C27" s="50">
        <f>IF(C18="old",C22*0.04,0)</f>
        <v>0</v>
      </c>
      <c r="D27" s="51">
        <f>IF(C18="new",D22*0.04,0)</f>
        <v>32001164.44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54" t="s">
        <v>46</v>
      </c>
      <c r="C28" s="55">
        <f>IF(C18="old",(C21-C24-C26-C27),0)</f>
        <v>0</v>
      </c>
      <c r="D28" s="56">
        <f>IF(C18="new",(D21-D24-D26-D27),0)</f>
        <v>439265981.9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A4:A8"/>
    <mergeCell ref="A9:A15"/>
    <mergeCell ref="D9:D15"/>
    <mergeCell ref="I10:K10"/>
    <mergeCell ref="I11:J11"/>
    <mergeCell ref="I16:J16"/>
    <mergeCell ref="I18:K18"/>
    <mergeCell ref="I22:J22"/>
    <mergeCell ref="A1:F1"/>
    <mergeCell ref="A2:C2"/>
    <mergeCell ref="D2:F2"/>
    <mergeCell ref="D4:D8"/>
    <mergeCell ref="I4:K4"/>
    <mergeCell ref="I5:J5"/>
    <mergeCell ref="I8:J8"/>
  </mergeCells>
  <dataValidations>
    <dataValidation type="list" allowBlank="1" showErrorMessage="1" sqref="C3 F3">
      <formula1>Sheet2!$C$2:$C$3</formula1>
    </dataValidation>
    <dataValidation type="list" allowBlank="1" showErrorMessage="1" sqref="C18">
      <formula1>Sheet2!$C$5:$C$6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57" t="s">
        <v>47</v>
      </c>
      <c r="C2" s="57" t="s">
        <v>6</v>
      </c>
    </row>
    <row r="3">
      <c r="C3" s="57" t="s">
        <v>5</v>
      </c>
    </row>
    <row r="5">
      <c r="C5" s="57" t="s">
        <v>48</v>
      </c>
    </row>
    <row r="6">
      <c r="C6" s="57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2024-11-05T05:10:30Z</dcterms:created>
  <dc:creator>GEONIX SSD 256</dc:creator>
</cp:coreProperties>
</file>