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6.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49dc0a26a9e97671/Desktop/ASSET MANAGER PERFORMANCE TRACKER/"/>
    </mc:Choice>
  </mc:AlternateContent>
  <xr:revisionPtr revIDLastSave="294" documentId="8_{1D69EDEE-B379-483B-9C8A-DE8FA30983D6}" xr6:coauthVersionLast="47" xr6:coauthVersionMax="47" xr10:uidLastSave="{4F4EF93C-69F6-46D6-A45D-F8E4A02CFFEA}"/>
  <bookViews>
    <workbookView xWindow="-120" yWindow="-120" windowWidth="29040" windowHeight="15720" activeTab="2" xr2:uid="{DC63FBC8-27F1-48AA-834E-65E170023BDA}"/>
  </bookViews>
  <sheets>
    <sheet name="VSMPX" sheetId="1" r:id="rId1"/>
    <sheet name="ICOM" sheetId="4" r:id="rId2"/>
    <sheet name="SGLO" sheetId="8" r:id="rId3"/>
    <sheet name="Comparisons &amp; Analysis" sheetId="7" r:id="rId4"/>
    <sheet name="Data" sheetId="2" r:id="rId5"/>
    <sheet name="Moving Averages + Python Code"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1" i="2" l="1"/>
  <c r="I101" i="2"/>
  <c r="L114" i="2"/>
  <c r="K114" i="2"/>
  <c r="L113" i="2"/>
  <c r="K113" i="2"/>
  <c r="L112" i="2"/>
  <c r="K112" i="2"/>
  <c r="L111" i="2"/>
  <c r="K111" i="2"/>
  <c r="L110" i="2"/>
  <c r="K110" i="2"/>
  <c r="L109" i="2"/>
  <c r="K109" i="2"/>
  <c r="L108" i="2"/>
  <c r="K108" i="2"/>
  <c r="L107" i="2"/>
  <c r="K107" i="2"/>
  <c r="L106" i="2"/>
  <c r="K106" i="2"/>
  <c r="G114" i="2"/>
  <c r="G113" i="2"/>
  <c r="G112" i="2"/>
  <c r="G111" i="2"/>
  <c r="G110" i="2"/>
  <c r="G108" i="2"/>
  <c r="G107" i="2"/>
  <c r="G104" i="2"/>
  <c r="G105" i="2"/>
  <c r="L105" i="2"/>
  <c r="K105" i="2"/>
  <c r="L104" i="2"/>
  <c r="K104" i="2"/>
  <c r="H114" i="2"/>
  <c r="H113" i="2"/>
  <c r="H112" i="2"/>
  <c r="H111" i="2"/>
  <c r="H110" i="2"/>
  <c r="H109" i="2"/>
  <c r="G109" i="2"/>
  <c r="H108" i="2"/>
  <c r="H107" i="2"/>
  <c r="H106" i="2"/>
  <c r="G106" i="2"/>
  <c r="H105" i="2"/>
  <c r="H104" i="2"/>
  <c r="A8" i="2"/>
  <c r="A16" i="2"/>
  <c r="A15" i="2"/>
  <c r="A68" i="2"/>
  <c r="A47" i="2"/>
  <c r="A46" i="2"/>
  <c r="A67" i="2"/>
  <c r="A65" i="2"/>
  <c r="A63" i="2"/>
  <c r="A61" i="2"/>
  <c r="G84" i="2"/>
  <c r="G83" i="2"/>
  <c r="G81" i="2"/>
  <c r="G80" i="2"/>
  <c r="G79" i="2"/>
  <c r="G78" i="2"/>
  <c r="G77" i="2"/>
  <c r="G75" i="2"/>
  <c r="F78" i="2"/>
  <c r="F79" i="2"/>
  <c r="F80" i="2"/>
  <c r="F81" i="2"/>
  <c r="F82" i="2"/>
  <c r="F83" i="2"/>
  <c r="F84" i="2"/>
  <c r="G82" i="2"/>
  <c r="F77" i="2"/>
  <c r="G76" i="2"/>
  <c r="F76" i="2"/>
  <c r="F75" i="2"/>
  <c r="G74" i="2"/>
  <c r="F74" i="2"/>
  <c r="S12" i="2"/>
  <c r="A41" i="2"/>
  <c r="D47" i="2"/>
  <c r="E47" i="2" s="1"/>
  <c r="Q30" i="2" a="1"/>
  <c r="Q30" i="2" s="1"/>
  <c r="Q31" i="2" a="1"/>
  <c r="Q31" i="2" s="1"/>
  <c r="Q32" i="2" a="1"/>
  <c r="Q32" i="2" s="1"/>
  <c r="Q33" i="2" a="1"/>
  <c r="Q33" i="2" s="1"/>
  <c r="Q34" i="2" a="1"/>
  <c r="Q34" i="2" s="1"/>
  <c r="Q35" i="2" a="1"/>
  <c r="Q35" i="2" s="1"/>
  <c r="Q36" i="2" a="1"/>
  <c r="Q36" i="2" s="1"/>
  <c r="Q37" i="2" a="1"/>
  <c r="Q37" i="2" s="1"/>
  <c r="Q29" i="2" a="1"/>
  <c r="Q29" i="2" s="1"/>
  <c r="I40" i="2"/>
  <c r="I41" i="2"/>
  <c r="I42" i="2"/>
  <c r="I43" i="2"/>
  <c r="I44" i="2"/>
  <c r="I39" i="2"/>
  <c r="W17" i="2"/>
  <c r="W18" i="2" s="1"/>
  <c r="W19" i="2" s="1"/>
  <c r="W20" i="2" s="1"/>
  <c r="W21" i="2" s="1"/>
  <c r="W22" i="2" s="1"/>
  <c r="W23" i="2" s="1"/>
  <c r="W24" i="2" s="1"/>
  <c r="W25" i="2" s="1"/>
  <c r="U18" i="2"/>
  <c r="U19" i="2" s="1"/>
  <c r="U20" i="2" s="1"/>
  <c r="U21" i="2" s="1"/>
  <c r="U22" i="2" s="1"/>
  <c r="U23" i="2" s="1"/>
  <c r="U24" i="2" s="1"/>
  <c r="U25" i="2" s="1"/>
  <c r="U4" i="2"/>
  <c r="S25" i="2"/>
  <c r="S22" i="2"/>
  <c r="S21" i="2"/>
  <c r="S19" i="2"/>
  <c r="S20" i="2"/>
  <c r="S23" i="2"/>
  <c r="S24" i="2"/>
  <c r="S18" i="2"/>
  <c r="S17" i="2"/>
  <c r="AE9" i="2"/>
  <c r="AE8" i="2"/>
  <c r="P26" i="2"/>
  <c r="O18" i="2"/>
  <c r="O19" i="2" s="1"/>
  <c r="O20" i="2" s="1"/>
  <c r="O21" i="2" s="1"/>
  <c r="O22" i="2" s="1"/>
  <c r="O23" i="2" s="1"/>
  <c r="O24" i="2" s="1"/>
  <c r="O25" i="2" s="1"/>
  <c r="A6" i="2"/>
  <c r="R5" i="2"/>
  <c r="R4" i="2"/>
  <c r="S4" i="2" s="1"/>
  <c r="S5" i="2" s="1"/>
  <c r="O5" i="2"/>
  <c r="O6" i="2" s="1"/>
  <c r="O7" i="2" s="1"/>
  <c r="O8" i="2" s="1"/>
  <c r="O9" i="2" s="1"/>
  <c r="O10" i="2" s="1"/>
  <c r="O11" i="2" s="1"/>
  <c r="O12" i="2" s="1"/>
  <c r="AE3" i="2"/>
  <c r="AE4" i="2"/>
  <c r="AE5" i="2"/>
  <c r="AE6" i="2"/>
  <c r="AE7" i="2"/>
  <c r="AE10" i="2"/>
  <c r="AE11" i="2"/>
  <c r="A10" i="2" l="1"/>
  <c r="D48" i="2"/>
  <c r="E48" i="2" s="1"/>
  <c r="R6" i="2"/>
  <c r="S6" i="2" s="1"/>
  <c r="D49" i="2" l="1"/>
  <c r="E49" i="2" s="1"/>
  <c r="D50" i="2" s="1"/>
  <c r="E50" i="2" s="1"/>
  <c r="R7" i="2"/>
  <c r="S7" i="2" s="1"/>
  <c r="D51" i="2" l="1"/>
  <c r="E51" i="2" s="1"/>
  <c r="R8" i="2"/>
  <c r="S8" i="2" s="1"/>
  <c r="D52" i="2" l="1"/>
  <c r="E52" i="2"/>
  <c r="R9" i="2"/>
  <c r="S9" i="2"/>
  <c r="D53" i="2" l="1"/>
  <c r="E53" i="2" s="1"/>
  <c r="A39" i="2" s="1"/>
  <c r="A44" i="2" s="1"/>
  <c r="R10" i="2"/>
  <c r="S10" i="2" s="1"/>
  <c r="R11" i="2" l="1"/>
  <c r="S11" i="2" s="1"/>
  <c r="R12"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tc={8A49D7F2-ACAD-42FB-965A-C2EC78948365}</author>
    <author>tc={17C8D2B1-9B3C-4439-A276-FF37C74D1D41}</author>
    <author>tc={A5457B6F-4D44-4099-A698-864461EEFFFC}</author>
    <author>tc={61EEB12F-49B2-4C08-A858-609E0F8BC41E}</author>
    <author>tc={D30C13C3-2471-49DA-A9C2-F3F30550F464}</author>
  </authors>
  <commentList>
    <comment ref="A3" authorId="0" shapeId="0" xr:uid="{8A49D7F2-ACAD-42FB-965A-C2EC78948365}">
      <text>
        <t>[Threaded comment]
Your version of Excel allows you to read this threaded comment; however, any edits to it will get removed if the file is opened in a newer version of Excel. Learn more: https://go.microsoft.com/fwlink/?linkid=870924
Comment:
    Definition: way of expressing the average yearly return of an investment, whilst taking compounding into consideration.
Formula: ((Ending Value/Beginning Value)^(1/no of years held)) - 1</t>
      </text>
    </comment>
    <comment ref="A7" authorId="1" shapeId="0" xr:uid="{17C8D2B1-9B3C-4439-A276-FF37C74D1D41}">
      <text>
        <t xml:space="preserve">[Threaded comment]
Your version of Excel allows you to read this threaded comment; however, any edits to it will get removed if the file is opened in a newer version of Excel. Learn more: https://go.microsoft.com/fwlink/?linkid=870924
Comment:
    Definition: measure of risk that express the degree in variation of trading price over time.
Calculated by taking the standard deviation of returns </t>
      </text>
    </comment>
    <comment ref="A9" authorId="2" shapeId="0" xr:uid="{A5457B6F-4D44-4099-A698-864461EEFFFC}">
      <text>
        <t>[Threaded comment]
Your version of Excel allows you to read this threaded comment; however, any edits to it will get removed if the file is opened in a newer version of Excel. Learn more: https://go.microsoft.com/fwlink/?linkid=870924
Comment:
    Definition: measures risk-adjusted investment performance against a risk-free asset. It tells you much excess return you receive for each additional unit of risk you assume.
Formula: (portfolio returns - average return of the risk free asset)/ Portfolio Volatility</t>
      </text>
    </comment>
    <comment ref="B15" authorId="3" shapeId="0" xr:uid="{61EEB12F-49B2-4C08-A858-609E0F8BC41E}">
      <text>
        <t>[Threaded comment]
Your version of Excel allows you to read this threaded comment; however, any edits to it will get removed if the file is opened in a newer version of Excel. Learn more: https://go.microsoft.com/fwlink/?linkid=870924
Comment:
    Definition: measures a portfolios excess return relative to its benchmark, adjusting for market risk.
Calculating using =INTERCEPT(portfolio returns, benchmark returns)</t>
      </text>
    </comment>
    <comment ref="B16" authorId="4" shapeId="0" xr:uid="{D30C13C3-2471-49DA-A9C2-F3F30550F464}">
      <text>
        <t>[Threaded comment]
Your version of Excel allows you to read this threaded comment; however, any edits to it will get removed if the file is opened in a newer version of Excel. Learn more: https://go.microsoft.com/fwlink/?linkid=870924
Comment:
    Definition: measures a portfolios sensitivity to market movements (systematic risk)
Calculating using =SLOPE( benchmark returns, portfolio returns)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<sst xmlns="http://schemas.openxmlformats.org/spreadsheetml/2006/main" count="138" uniqueCount="114">
  <si>
    <t>Vanguard Total Stock Market Index Fund (VSMPX)</t>
  </si>
  <si>
    <r>
      <rPr>
        <b/>
        <sz val="16"/>
        <color theme="1"/>
        <rFont val="Aptos Narrow"/>
        <family val="2"/>
        <scheme val="minor"/>
      </rPr>
      <t xml:space="preserve">Description: </t>
    </r>
    <r>
      <rPr>
        <sz val="16"/>
        <color theme="1"/>
        <rFont val="Aptos Narrow"/>
        <family val="2"/>
        <scheme val="minor"/>
      </rPr>
      <t>Aims to track the performance</t>
    </r>
    <r>
      <rPr>
        <b/>
        <sz val="16"/>
        <color theme="1"/>
        <rFont val="Aptos Narrow"/>
        <family val="2"/>
        <scheme val="minor"/>
      </rPr>
      <t xml:space="preserve"> </t>
    </r>
    <r>
      <rPr>
        <sz val="16"/>
        <color theme="1"/>
        <rFont val="Aptos Narrow"/>
        <family val="2"/>
        <scheme val="minor"/>
      </rPr>
      <t>of the CRSP US Total Market Index, providing broad</t>
    </r>
  </si>
  <si>
    <t>exposure to the entire US equity market.</t>
  </si>
  <si>
    <r>
      <t xml:space="preserve">Inception Date:  </t>
    </r>
    <r>
      <rPr>
        <sz val="16"/>
        <color theme="1"/>
        <rFont val="Aptos Narrow"/>
        <family val="2"/>
        <scheme val="minor"/>
      </rPr>
      <t>28/04/2015</t>
    </r>
  </si>
  <si>
    <r>
      <t xml:space="preserve">Annualized Return: </t>
    </r>
    <r>
      <rPr>
        <sz val="16"/>
        <color theme="1"/>
        <rFont val="Aptos Narrow"/>
        <family val="2"/>
        <scheme val="minor"/>
      </rPr>
      <t>13.94%</t>
    </r>
  </si>
  <si>
    <r>
      <t xml:space="preserve">Volatility: </t>
    </r>
    <r>
      <rPr>
        <sz val="16"/>
        <color theme="1"/>
        <rFont val="Aptos Narrow"/>
        <family val="2"/>
        <scheme val="minor"/>
      </rPr>
      <t>16.74%</t>
    </r>
  </si>
  <si>
    <r>
      <t xml:space="preserve">Alpha: </t>
    </r>
    <r>
      <rPr>
        <sz val="16"/>
        <color theme="1"/>
        <rFont val="Aptos Narrow"/>
        <family val="2"/>
        <scheme val="minor"/>
      </rPr>
      <t>0.0035%</t>
    </r>
  </si>
  <si>
    <t>BlackRock iShares Diversified Commodity Swap UCITS ETF (ICOM)</t>
  </si>
  <si>
    <r>
      <t xml:space="preserve">Inception Date: </t>
    </r>
    <r>
      <rPr>
        <sz val="16"/>
        <color theme="1"/>
        <rFont val="Aptos Narrow"/>
        <family val="2"/>
        <scheme val="minor"/>
      </rPr>
      <t>18/07/2017</t>
    </r>
    <r>
      <rPr>
        <b/>
        <sz val="16"/>
        <color theme="1"/>
        <rFont val="Aptos Narrow"/>
        <family val="2"/>
        <scheme val="minor"/>
      </rPr>
      <t xml:space="preserve"> </t>
    </r>
  </si>
  <si>
    <r>
      <t xml:space="preserve">Annualized Return: </t>
    </r>
    <r>
      <rPr>
        <sz val="16"/>
        <color theme="1"/>
        <rFont val="Aptos Narrow"/>
        <family val="2"/>
        <scheme val="minor"/>
      </rPr>
      <t>0.97%</t>
    </r>
  </si>
  <si>
    <r>
      <t xml:space="preserve">Volatility: </t>
    </r>
    <r>
      <rPr>
        <sz val="16"/>
        <color theme="1"/>
        <rFont val="Aptos Narrow"/>
        <family val="2"/>
        <scheme val="minor"/>
      </rPr>
      <t>13.58%</t>
    </r>
  </si>
  <si>
    <r>
      <t xml:space="preserve">Alpha: </t>
    </r>
    <r>
      <rPr>
        <sz val="16"/>
        <color theme="1"/>
        <rFont val="Aptos Narrow"/>
        <family val="2"/>
        <scheme val="minor"/>
      </rPr>
      <t>-2.79%</t>
    </r>
    <r>
      <rPr>
        <b/>
        <sz val="16"/>
        <color theme="1"/>
        <rFont val="Aptos Narrow"/>
        <family val="2"/>
        <scheme val="minor"/>
      </rPr>
      <t xml:space="preserve"> </t>
    </r>
  </si>
  <si>
    <t>Excess Return</t>
  </si>
  <si>
    <t>Annualised rate of return:</t>
  </si>
  <si>
    <t xml:space="preserve">Sector </t>
  </si>
  <si>
    <t xml:space="preserve">VSMPX weight </t>
  </si>
  <si>
    <t>VSMPX</t>
  </si>
  <si>
    <t>Benchmark (CRSP US Total Market Index)</t>
  </si>
  <si>
    <t xml:space="preserve">Returns each year if £1000 was invested </t>
  </si>
  <si>
    <t>investment value</t>
  </si>
  <si>
    <t>market return if £1000 was invested</t>
  </si>
  <si>
    <t xml:space="preserve">investment value </t>
  </si>
  <si>
    <t>initial investment value - 1000</t>
  </si>
  <si>
    <t xml:space="preserve">Basic Materials </t>
  </si>
  <si>
    <t>ending value investment - 3237.36</t>
  </si>
  <si>
    <t xml:space="preserve">Consumer Disrectionary </t>
  </si>
  <si>
    <t xml:space="preserve">Consumer Staples </t>
  </si>
  <si>
    <t>Volatility:</t>
  </si>
  <si>
    <t>Energy</t>
  </si>
  <si>
    <t>Financial</t>
  </si>
  <si>
    <t xml:space="preserve">Sharpe Ratio: </t>
  </si>
  <si>
    <t xml:space="preserve">Health care </t>
  </si>
  <si>
    <t xml:space="preserve">Industrials </t>
  </si>
  <si>
    <t>Real Estate</t>
  </si>
  <si>
    <t xml:space="preserve">Technology </t>
  </si>
  <si>
    <t>Telecommunications</t>
  </si>
  <si>
    <t>Alpha &amp; Beta:</t>
  </si>
  <si>
    <t xml:space="preserve">Utilities </t>
  </si>
  <si>
    <t>Alpha</t>
  </si>
  <si>
    <t>Beta</t>
  </si>
  <si>
    <t>Risk free rate (10 year treasury yield)</t>
  </si>
  <si>
    <t>Market Excess Return</t>
  </si>
  <si>
    <t>Portfolio Excess Return</t>
  </si>
  <si>
    <t>Cumulative returns</t>
  </si>
  <si>
    <t xml:space="preserve">&lt;-average risk free rate </t>
  </si>
  <si>
    <t>ICOM returns</t>
  </si>
  <si>
    <t>Benchmark (Bloomberg Commodity Total Return Index)</t>
  </si>
  <si>
    <t>CPI Growth</t>
  </si>
  <si>
    <t xml:space="preserve">US CPI </t>
  </si>
  <si>
    <t>&lt;- inflation hedge?</t>
  </si>
  <si>
    <t>ICOM excess return</t>
  </si>
  <si>
    <t xml:space="preserve">Annualised rate of return: </t>
  </si>
  <si>
    <t xml:space="preserve">Volatility: </t>
  </si>
  <si>
    <t>Sharpe Ratio:</t>
  </si>
  <si>
    <t xml:space="preserve">Alpha &amp; Beta: </t>
  </si>
  <si>
    <t>Returns if I invested £1000 from the start</t>
  </si>
  <si>
    <t>Investment value</t>
  </si>
  <si>
    <t>Fidelity iShares Global Govt Bond UCITS ETF USD (DIST) SGLO</t>
  </si>
  <si>
    <r>
      <t xml:space="preserve">Description: </t>
    </r>
    <r>
      <rPr>
        <sz val="16"/>
        <color theme="1"/>
        <rFont val="Aptos Narrow"/>
        <family val="2"/>
        <scheme val="minor"/>
      </rPr>
      <t xml:space="preserve">Aims to track the Bloomberg Commodity Index, offering investors diversified </t>
    </r>
  </si>
  <si>
    <t>exposure to global commodities.</t>
  </si>
  <si>
    <r>
      <t xml:space="preserve">Description: </t>
    </r>
    <r>
      <rPr>
        <sz val="16"/>
        <color theme="1"/>
        <rFont val="Aptos Narrow"/>
        <family val="2"/>
        <scheme val="minor"/>
      </rPr>
      <t xml:space="preserve">Aims to track the performance of the FTSE World Government Bond Index, </t>
    </r>
  </si>
  <si>
    <t>providing broad exposure to investment-grade sovereign bonds from developed markets.</t>
  </si>
  <si>
    <t>SGLO Returns</t>
  </si>
  <si>
    <t>Index (Global Government Bond)</t>
  </si>
  <si>
    <t>Investment Grade</t>
  </si>
  <si>
    <t xml:space="preserve">Portfolio Weight </t>
  </si>
  <si>
    <t>AAA</t>
  </si>
  <si>
    <t>AA</t>
  </si>
  <si>
    <t>A</t>
  </si>
  <si>
    <t>BBB</t>
  </si>
  <si>
    <t xml:space="preserve">Maturity Schedule </t>
  </si>
  <si>
    <t>Portfolios Weight</t>
  </si>
  <si>
    <t>1–3</t>
  </si>
  <si>
    <t>3–5</t>
  </si>
  <si>
    <t>5–7</t>
  </si>
  <si>
    <t>7–10</t>
  </si>
  <si>
    <t>10–15</t>
  </si>
  <si>
    <t>15–20</t>
  </si>
  <si>
    <t>20–30</t>
  </si>
  <si>
    <t>&gt;30</t>
  </si>
  <si>
    <t>Returns if I invested in £1000</t>
  </si>
  <si>
    <r>
      <rPr>
        <b/>
        <sz val="16"/>
        <color theme="1"/>
        <rFont val="Aptos Narrow"/>
        <family val="2"/>
        <scheme val="minor"/>
      </rPr>
      <t xml:space="preserve">Inception: </t>
    </r>
    <r>
      <rPr>
        <sz val="16"/>
        <color theme="1"/>
        <rFont val="Aptos Narrow"/>
        <family val="2"/>
        <scheme val="minor"/>
      </rPr>
      <t>06/03/2009</t>
    </r>
    <r>
      <rPr>
        <sz val="11"/>
        <color theme="1"/>
        <rFont val="Aptos Narrow"/>
        <family val="2"/>
        <scheme val="minor"/>
      </rPr>
      <t xml:space="preserve"> </t>
    </r>
  </si>
  <si>
    <t>Investment Value</t>
  </si>
  <si>
    <r>
      <t>Beta:</t>
    </r>
    <r>
      <rPr>
        <sz val="16"/>
        <color theme="1"/>
        <rFont val="Aptos Narrow"/>
        <family val="2"/>
        <scheme val="minor"/>
      </rPr>
      <t xml:space="preserve"> 0.82 </t>
    </r>
  </si>
  <si>
    <r>
      <t xml:space="preserve">Beta: </t>
    </r>
    <r>
      <rPr>
        <sz val="16"/>
        <color theme="1"/>
        <rFont val="Aptos Narrow"/>
        <family val="2"/>
        <scheme val="minor"/>
      </rPr>
      <t>0.9996</t>
    </r>
  </si>
  <si>
    <r>
      <t xml:space="preserve">Sharpe Ratio: </t>
    </r>
    <r>
      <rPr>
        <sz val="16"/>
        <color theme="1"/>
        <rFont val="Aptos Narrow"/>
        <family val="2"/>
        <scheme val="minor"/>
      </rPr>
      <t>-0.36</t>
    </r>
  </si>
  <si>
    <r>
      <t xml:space="preserve">Sharpe Ratio: </t>
    </r>
    <r>
      <rPr>
        <sz val="16"/>
        <color theme="1"/>
        <rFont val="Aptos Narrow"/>
        <family val="2"/>
        <scheme val="minor"/>
      </rPr>
      <t>0.68</t>
    </r>
  </si>
  <si>
    <r>
      <t xml:space="preserve">Sharpe Ratio: </t>
    </r>
    <r>
      <rPr>
        <sz val="16"/>
        <color theme="1"/>
        <rFont val="Aptos Narrow"/>
        <family val="2"/>
        <scheme val="minor"/>
      </rPr>
      <t>-0.11</t>
    </r>
  </si>
  <si>
    <r>
      <t xml:space="preserve">Volatility: </t>
    </r>
    <r>
      <rPr>
        <sz val="16"/>
        <color theme="1"/>
        <rFont val="Aptos Narrow"/>
        <family val="2"/>
        <scheme val="minor"/>
      </rPr>
      <t>11.13%</t>
    </r>
  </si>
  <si>
    <t xml:space="preserve">Alpha </t>
  </si>
  <si>
    <t xml:space="preserve">Beta </t>
  </si>
  <si>
    <r>
      <t xml:space="preserve">Alpha: </t>
    </r>
    <r>
      <rPr>
        <sz val="16"/>
        <color theme="1"/>
        <rFont val="Aptos Narrow"/>
        <family val="2"/>
        <scheme val="minor"/>
      </rPr>
      <t>-0.01%</t>
    </r>
  </si>
  <si>
    <r>
      <t xml:space="preserve">Beta: </t>
    </r>
    <r>
      <rPr>
        <sz val="16"/>
        <color theme="1"/>
        <rFont val="Aptos Narrow"/>
        <family val="2"/>
        <scheme val="minor"/>
      </rPr>
      <t>0.85</t>
    </r>
  </si>
  <si>
    <t>Volatility-Return Scatter plot for s&amp;p 500, risk free asset, each of the 3 funds</t>
  </si>
  <si>
    <t>Comparisons &amp; Analysis</t>
  </si>
  <si>
    <t>S&amp;P 500</t>
  </si>
  <si>
    <t>10-Year US Treasury Yield</t>
  </si>
  <si>
    <t xml:space="preserve">VSMPX </t>
  </si>
  <si>
    <t xml:space="preserve">ICOM </t>
  </si>
  <si>
    <t xml:space="preserve">SGLO </t>
  </si>
  <si>
    <t xml:space="preserve">&lt;- Annualised Returns </t>
  </si>
  <si>
    <t>&lt;- Volatility</t>
  </si>
  <si>
    <r>
      <t xml:space="preserve">Annualized Return: </t>
    </r>
    <r>
      <rPr>
        <sz val="16"/>
        <color theme="1"/>
        <rFont val="Aptos Narrow"/>
        <family val="2"/>
        <scheme val="minor"/>
      </rPr>
      <t>-1.48%</t>
    </r>
  </si>
  <si>
    <t xml:space="preserve">If I invested £1000 at the start </t>
  </si>
  <si>
    <t>Returns</t>
  </si>
  <si>
    <t>Volatility</t>
  </si>
  <si>
    <t>SGLO</t>
  </si>
  <si>
    <t>ICOM</t>
  </si>
  <si>
    <t>10-Year US Treasury</t>
  </si>
  <si>
    <t xml:space="preserve">Security </t>
  </si>
  <si>
    <t>Annualised Return</t>
  </si>
  <si>
    <t xml:space="preserve">Volatility </t>
  </si>
  <si>
    <t xml:space="preserve">S&amp;P 500 </t>
  </si>
  <si>
    <t>10-Year Treasury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</si>
</sst>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
  </numFmts>
  <fonts count="10" x14ac:knownFonts="1">
    <font>
      <sz val="11"/>
      <color theme="1"/>
      <name val="Aptos Narrow"/>
      <family val="2"/>
      <scheme val="minor"/>
    </font>
    <font>
      <b/>
      <sz val="11"/>
      <color theme="1"/>
      <name val="Aptos Narrow"/>
      <family val="2"/>
      <scheme val="minor"/>
    </font>
    <font>
      <b/>
      <sz val="13"/>
      <color theme="6"/>
      <name val="Aptos Narrow"/>
      <family val="2"/>
      <scheme val="minor"/>
    </font>
    <font>
      <b/>
      <sz val="16"/>
      <color theme="1"/>
      <name val="Aptos Narrow"/>
      <family val="2"/>
      <scheme val="minor"/>
    </font>
    <font>
      <sz val="16"/>
      <color theme="1"/>
      <name val="Aptos Narrow"/>
      <family val="2"/>
      <scheme val="minor"/>
    </font>
    <font>
      <sz val="11"/>
      <color theme="6"/>
      <name val="Aptos Narrow"/>
      <family val="2"/>
      <scheme val="minor"/>
    </font>
    <font>
      <sz val="11"/>
      <color theme="1"/>
      <name val="Aptos Narrow"/>
      <family val="2"/>
      <scheme val="minor"/>
    </font>
    <font>
      <sz val="12"/>
      <color rgb="FF1E1E1E"/>
      <name val="Arial"/>
      <family val="2"/>
    </font>
    <font>
      <sz val="11"/>
      <color theme="5"/>
      <name val="Aptos Narrow"/>
      <family val="2"/>
      <scheme val="minor"/>
    </font>
    <font>
      <b/>
      <sz val="20"/>
      <color rgb="FF002060"/>
      <name val="Aptos Narrow"/>
      <family val="2"/>
      <scheme val="minor"/>
    </font>
  </fonts>
  <fills count="5">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rgb="FF002060"/>
        <bgColor indexed="64"/>
      </patternFill>
    </fill>
  </fills>
  <borders count="1">
    <border>
      <left/>
      <right/>
      <top/>
      <bottom/>
      <diagonal/>
    </border>
  </borders>
  <cellStyleXfs count="2">
    <xf numFmtId="0" fontId="0" fillId="0" borderId="0"/>
    <xf numFmtId="9" fontId="6" fillId="0" borderId="0" applyFont="0" applyFill="0" applyBorder="0" applyAlignment="0" applyProtection="0"/>
  </cellStyleXfs>
  <cellXfs count="28">
    <xf numFmtId="0" fontId="0" fillId="0" borderId="0" xfId="0"/>
    <xf numFmtId="0" fontId="1" fillId="0" borderId="0" xfId="0" applyFont="1"/>
    <xf numFmtId="10" fontId="0" fillId="0" borderId="0" xfId="0" applyNumberFormat="1"/>
    <xf numFmtId="9" fontId="0" fillId="0" borderId="0" xfId="0" applyNumberFormat="1"/>
    <xf numFmtId="0" fontId="2" fillId="0" borderId="0" xfId="0" applyFont="1"/>
    <xf numFmtId="2" fontId="0" fillId="0" borderId="0" xfId="0" applyNumberFormat="1"/>
    <xf numFmtId="10" fontId="1" fillId="0" borderId="0" xfId="0" applyNumberFormat="1" applyFont="1"/>
    <xf numFmtId="164" fontId="1" fillId="0" borderId="0" xfId="0" applyNumberFormat="1" applyFont="1"/>
    <xf numFmtId="0" fontId="0" fillId="2" borderId="0" xfId="0" applyFill="1"/>
    <xf numFmtId="0" fontId="0" fillId="3" borderId="0" xfId="0" applyFill="1"/>
    <xf numFmtId="0" fontId="3" fillId="0" borderId="0" xfId="0" applyFont="1"/>
    <xf numFmtId="0" fontId="3" fillId="0" borderId="0" xfId="0" applyFont="1" applyAlignment="1">
      <alignment horizontal="left"/>
    </xf>
    <xf numFmtId="0" fontId="4" fillId="0" borderId="0" xfId="0" applyFont="1"/>
    <xf numFmtId="0" fontId="7" fillId="0" borderId="0" xfId="0" applyFont="1" applyAlignment="1">
      <alignment horizontal="right"/>
    </xf>
    <xf numFmtId="2" fontId="1" fillId="0" borderId="0" xfId="0" applyNumberFormat="1" applyFont="1"/>
    <xf numFmtId="165" fontId="1" fillId="0" borderId="0" xfId="0" applyNumberFormat="1" applyFont="1"/>
    <xf numFmtId="10" fontId="0" fillId="0" borderId="0" xfId="1" applyNumberFormat="1" applyFont="1"/>
    <xf numFmtId="0" fontId="8" fillId="3" borderId="0" xfId="0" applyFont="1" applyFill="1"/>
    <xf numFmtId="0" fontId="5" fillId="3" borderId="0" xfId="0" applyFont="1" applyFill="1"/>
    <xf numFmtId="0" fontId="9" fillId="0" borderId="0" xfId="0" applyFont="1"/>
    <xf numFmtId="0" fontId="0" fillId="4" borderId="0" xfId="0" applyFill="1"/>
    <xf numFmtId="0" fontId="2" fillId="4" borderId="0" xfId="0" applyFont="1" applyFill="1"/>
    <xf numFmtId="0" fontId="8" fillId="4" borderId="0" xfId="0" applyFont="1" applyFill="1"/>
    <xf numFmtId="0" fontId="0" fillId="4" borderId="0" xfId="0" applyFill="1" applyAlignment="1">
      <alignment horizontal="center"/>
    </xf>
    <xf numFmtId="0" fontId="3"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1" fillId="0" borderId="0" xfId="0" applyFont="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Sector</a:t>
            </a:r>
            <a:r>
              <a:rPr lang="en-GB" baseline="0"/>
              <a:t> Exposure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Data!$E$3</c:f>
              <c:strCache>
                <c:ptCount val="1"/>
                <c:pt idx="0">
                  <c:v>VSMPX weight </c:v>
                </c:pt>
              </c:strCache>
            </c:strRef>
          </c:tx>
          <c:spPr>
            <a:solidFill>
              <a:schemeClr val="accent3"/>
            </a:solidFill>
            <a:ln>
              <a:noFill/>
            </a:ln>
            <a:effectLst/>
          </c:spPr>
          <c:invertIfNegative val="0"/>
          <c:cat>
            <c:strRef>
              <c:f>Data!$D$4:$D$14</c:f>
              <c:strCache>
                <c:ptCount val="11"/>
                <c:pt idx="0">
                  <c:v>Basic Materials </c:v>
                </c:pt>
                <c:pt idx="1">
                  <c:v>Consumer Disrectionary </c:v>
                </c:pt>
                <c:pt idx="2">
                  <c:v>Consumer Staples </c:v>
                </c:pt>
                <c:pt idx="3">
                  <c:v>Energy</c:v>
                </c:pt>
                <c:pt idx="4">
                  <c:v>Financial</c:v>
                </c:pt>
                <c:pt idx="5">
                  <c:v>Health care </c:v>
                </c:pt>
                <c:pt idx="6">
                  <c:v>Industrials </c:v>
                </c:pt>
                <c:pt idx="7">
                  <c:v>Real Estate</c:v>
                </c:pt>
                <c:pt idx="8">
                  <c:v>Technology </c:v>
                </c:pt>
                <c:pt idx="9">
                  <c:v>Telecommunications</c:v>
                </c:pt>
                <c:pt idx="10">
                  <c:v>Utilities </c:v>
                </c:pt>
              </c:strCache>
            </c:strRef>
          </c:cat>
          <c:val>
            <c:numRef>
              <c:f>Data!$E$4:$E$14</c:f>
              <c:numCache>
                <c:formatCode>0.00%</c:formatCode>
                <c:ptCount val="11"/>
                <c:pt idx="0">
                  <c:v>1.4999999999999999E-2</c:v>
                </c:pt>
                <c:pt idx="1">
                  <c:v>0.14599999999999999</c:v>
                </c:pt>
                <c:pt idx="2" formatCode="0%">
                  <c:v>0.04</c:v>
                </c:pt>
                <c:pt idx="3">
                  <c:v>3.2000000000000001E-2</c:v>
                </c:pt>
                <c:pt idx="4">
                  <c:v>0.11600000000000001</c:v>
                </c:pt>
                <c:pt idx="5">
                  <c:v>9.1999999999999998E-2</c:v>
                </c:pt>
                <c:pt idx="6">
                  <c:v>0.128</c:v>
                </c:pt>
                <c:pt idx="7">
                  <c:v>2.5000000000000001E-2</c:v>
                </c:pt>
                <c:pt idx="8">
                  <c:v>0.35899999999999999</c:v>
                </c:pt>
                <c:pt idx="9" formatCode="0%">
                  <c:v>0.02</c:v>
                </c:pt>
                <c:pt idx="10">
                  <c:v>2.7E-2</c:v>
                </c:pt>
              </c:numCache>
            </c:numRef>
          </c:val>
          <c:extLst>
            <c:ext xmlns:c16="http://schemas.microsoft.com/office/drawing/2014/chart" uri="{C3380CC4-5D6E-409C-BE32-E72D297353CC}">
              <c16:uniqueId val="{00000000-2F68-4F3D-8E76-E07940A24D55}"/>
            </c:ext>
          </c:extLst>
        </c:ser>
        <c:dLbls>
          <c:showLegendKey val="0"/>
          <c:showVal val="0"/>
          <c:showCatName val="0"/>
          <c:showSerName val="0"/>
          <c:showPercent val="0"/>
          <c:showBubbleSize val="0"/>
        </c:dLbls>
        <c:gapWidth val="219"/>
        <c:overlap val="-27"/>
        <c:axId val="96265088"/>
        <c:axId val="96265568"/>
      </c:barChart>
      <c:catAx>
        <c:axId val="96265088"/>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a:t>Sector</a:t>
                </a:r>
              </a:p>
            </c:rich>
          </c:tx>
          <c:layout>
            <c:manualLayout>
              <c:xMode val="edge"/>
              <c:yMode val="edge"/>
              <c:x val="0.43891759397843866"/>
              <c:y val="0.8156374077401398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65568"/>
        <c:crosses val="autoZero"/>
        <c:auto val="1"/>
        <c:lblAlgn val="ctr"/>
        <c:lblOffset val="100"/>
        <c:noMultiLvlLbl val="0"/>
      </c:catAx>
      <c:valAx>
        <c:axId val="96265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a:t>Weight</a:t>
                </a:r>
              </a:p>
            </c:rich>
          </c:tx>
          <c:layout>
            <c:manualLayout>
              <c:xMode val="edge"/>
              <c:yMode val="edge"/>
              <c:x val="1.3774104683195593E-2"/>
              <c:y val="0.26617449664429532"/>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650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VSMPX</a:t>
            </a:r>
            <a:r>
              <a:rPr lang="en-GB" baseline="0"/>
              <a:t> Against Market Returns</a:t>
            </a:r>
            <a:endParaRPr lang="en-GB"/>
          </a:p>
        </c:rich>
      </c:tx>
      <c:layout>
        <c:manualLayout>
          <c:xMode val="edge"/>
          <c:yMode val="edge"/>
          <c:x val="0.36009559877421587"/>
          <c:y val="2.36831897837805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manualLayout>
          <c:layoutTarget val="inner"/>
          <c:xMode val="edge"/>
          <c:yMode val="edge"/>
          <c:x val="9.2183636955460779E-2"/>
          <c:y val="0.1499084140133505"/>
          <c:w val="0.89263851605201272"/>
          <c:h val="0.66718292617378328"/>
        </c:manualLayout>
      </c:layout>
      <c:lineChart>
        <c:grouping val="stacked"/>
        <c:varyColors val="0"/>
        <c:ser>
          <c:idx val="0"/>
          <c:order val="0"/>
          <c:tx>
            <c:strRef>
              <c:f>Data!$P$3</c:f>
              <c:strCache>
                <c:ptCount val="1"/>
                <c:pt idx="0">
                  <c:v>VSMPX</c:v>
                </c:pt>
              </c:strCache>
            </c:strRef>
          </c:tx>
          <c:spPr>
            <a:ln w="28575" cap="rnd">
              <a:solidFill>
                <a:schemeClr val="accent3">
                  <a:shade val="76000"/>
                </a:schemeClr>
              </a:solidFill>
              <a:round/>
            </a:ln>
            <a:effectLst/>
          </c:spPr>
          <c:marker>
            <c:symbol val="none"/>
          </c:marker>
          <c:cat>
            <c:numRef>
              <c:f>Data!$O$4:$O$12</c:f>
              <c:numCache>
                <c:formatCode>General</c:formatCode>
                <c:ptCount val="9"/>
                <c:pt idx="0">
                  <c:v>2016</c:v>
                </c:pt>
                <c:pt idx="1">
                  <c:v>2017</c:v>
                </c:pt>
                <c:pt idx="2">
                  <c:v>2018</c:v>
                </c:pt>
                <c:pt idx="3">
                  <c:v>2019</c:v>
                </c:pt>
                <c:pt idx="4">
                  <c:v>2020</c:v>
                </c:pt>
                <c:pt idx="5">
                  <c:v>2021</c:v>
                </c:pt>
                <c:pt idx="6">
                  <c:v>2022</c:v>
                </c:pt>
                <c:pt idx="7">
                  <c:v>2023</c:v>
                </c:pt>
                <c:pt idx="8">
                  <c:v>2024</c:v>
                </c:pt>
              </c:numCache>
            </c:numRef>
          </c:cat>
          <c:val>
            <c:numRef>
              <c:f>Data!$P$4:$P$12</c:f>
              <c:numCache>
                <c:formatCode>0.00%</c:formatCode>
                <c:ptCount val="9"/>
                <c:pt idx="0">
                  <c:v>0.12690000000000001</c:v>
                </c:pt>
                <c:pt idx="1">
                  <c:v>0.21190000000000001</c:v>
                </c:pt>
                <c:pt idx="2">
                  <c:v>-5.1499999999999997E-2</c:v>
                </c:pt>
                <c:pt idx="3">
                  <c:v>0.30819999999999997</c:v>
                </c:pt>
                <c:pt idx="4">
                  <c:v>0.2102</c:v>
                </c:pt>
                <c:pt idx="5">
                  <c:v>0.25740000000000002</c:v>
                </c:pt>
                <c:pt idx="6">
                  <c:v>-0.1951</c:v>
                </c:pt>
                <c:pt idx="7">
                  <c:v>0.26029999999999998</c:v>
                </c:pt>
                <c:pt idx="8">
                  <c:v>0.23760000000000001</c:v>
                </c:pt>
              </c:numCache>
            </c:numRef>
          </c:val>
          <c:smooth val="0"/>
          <c:extLst>
            <c:ext xmlns:c16="http://schemas.microsoft.com/office/drawing/2014/chart" uri="{C3380CC4-5D6E-409C-BE32-E72D297353CC}">
              <c16:uniqueId val="{00000000-7351-4608-AE00-D9E4A10C92E7}"/>
            </c:ext>
          </c:extLst>
        </c:ser>
        <c:ser>
          <c:idx val="1"/>
          <c:order val="1"/>
          <c:tx>
            <c:strRef>
              <c:f>Data!$Q$3</c:f>
              <c:strCache>
                <c:ptCount val="1"/>
                <c:pt idx="0">
                  <c:v>Benchmark (CRSP US Total Market Index)</c:v>
                </c:pt>
              </c:strCache>
            </c:strRef>
          </c:tx>
          <c:spPr>
            <a:ln w="28575" cap="rnd">
              <a:solidFill>
                <a:schemeClr val="accent3">
                  <a:tint val="77000"/>
                </a:schemeClr>
              </a:solidFill>
              <a:round/>
            </a:ln>
            <a:effectLst/>
          </c:spPr>
          <c:marker>
            <c:symbol val="none"/>
          </c:marker>
          <c:cat>
            <c:numRef>
              <c:f>Data!$O$4:$O$12</c:f>
              <c:numCache>
                <c:formatCode>General</c:formatCode>
                <c:ptCount val="9"/>
                <c:pt idx="0">
                  <c:v>2016</c:v>
                </c:pt>
                <c:pt idx="1">
                  <c:v>2017</c:v>
                </c:pt>
                <c:pt idx="2">
                  <c:v>2018</c:v>
                </c:pt>
                <c:pt idx="3">
                  <c:v>2019</c:v>
                </c:pt>
                <c:pt idx="4">
                  <c:v>2020</c:v>
                </c:pt>
                <c:pt idx="5">
                  <c:v>2021</c:v>
                </c:pt>
                <c:pt idx="6">
                  <c:v>2022</c:v>
                </c:pt>
                <c:pt idx="7">
                  <c:v>2023</c:v>
                </c:pt>
                <c:pt idx="8">
                  <c:v>2024</c:v>
                </c:pt>
              </c:numCache>
            </c:numRef>
          </c:cat>
          <c:val>
            <c:numRef>
              <c:f>Data!$Q$4:$Q$12</c:f>
              <c:numCache>
                <c:formatCode>0.00%</c:formatCode>
                <c:ptCount val="9"/>
                <c:pt idx="0">
                  <c:v>0.1268</c:v>
                </c:pt>
                <c:pt idx="1">
                  <c:v>0.21190000000000001</c:v>
                </c:pt>
                <c:pt idx="2">
                  <c:v>-5.1700000000000003E-2</c:v>
                </c:pt>
                <c:pt idx="3">
                  <c:v>0.30840000000000001</c:v>
                </c:pt>
                <c:pt idx="4">
                  <c:v>0.2099</c:v>
                </c:pt>
                <c:pt idx="5">
                  <c:v>0.25719999999999998</c:v>
                </c:pt>
                <c:pt idx="6">
                  <c:v>-0.19489999999999999</c:v>
                </c:pt>
                <c:pt idx="7">
                  <c:v>0.25979999999999998</c:v>
                </c:pt>
                <c:pt idx="8">
                  <c:v>0.23769999999999999</c:v>
                </c:pt>
              </c:numCache>
            </c:numRef>
          </c:val>
          <c:smooth val="0"/>
          <c:extLst>
            <c:ext xmlns:c16="http://schemas.microsoft.com/office/drawing/2014/chart" uri="{C3380CC4-5D6E-409C-BE32-E72D297353CC}">
              <c16:uniqueId val="{00000001-7351-4608-AE00-D9E4A10C92E7}"/>
            </c:ext>
          </c:extLst>
        </c:ser>
        <c:dLbls>
          <c:showLegendKey val="0"/>
          <c:showVal val="0"/>
          <c:showCatName val="0"/>
          <c:showSerName val="0"/>
          <c:showPercent val="0"/>
          <c:showBubbleSize val="0"/>
        </c:dLbls>
        <c:smooth val="0"/>
        <c:axId val="224131744"/>
        <c:axId val="224130784"/>
      </c:lineChart>
      <c:catAx>
        <c:axId val="224131744"/>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sz="1050"/>
                  <a:t>Year</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130784"/>
        <c:crosses val="autoZero"/>
        <c:auto val="1"/>
        <c:lblAlgn val="ctr"/>
        <c:lblOffset val="100"/>
        <c:noMultiLvlLbl val="0"/>
      </c:catAx>
      <c:valAx>
        <c:axId val="224130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sz="1050"/>
                  <a:t>Total</a:t>
                </a:r>
                <a:r>
                  <a:rPr lang="en-GB" sz="1050" baseline="0"/>
                  <a:t> Return by NAV</a:t>
                </a:r>
                <a:endParaRPr lang="en-GB" sz="1050"/>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GB"/>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131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ICOM</a:t>
            </a:r>
            <a:r>
              <a:rPr lang="en-GB" baseline="0"/>
              <a:t> Against Market Returns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cked"/>
        <c:varyColors val="0"/>
        <c:ser>
          <c:idx val="0"/>
          <c:order val="0"/>
          <c:tx>
            <c:strRef>
              <c:f>Data!$D$37</c:f>
              <c:strCache>
                <c:ptCount val="1"/>
                <c:pt idx="0">
                  <c:v>ICOM returns</c:v>
                </c:pt>
              </c:strCache>
            </c:strRef>
          </c:tx>
          <c:spPr>
            <a:ln w="28575" cap="rnd">
              <a:solidFill>
                <a:schemeClr val="accent3">
                  <a:shade val="76000"/>
                </a:schemeClr>
              </a:solidFill>
              <a:round/>
            </a:ln>
            <a:effectLst/>
          </c:spPr>
          <c:marker>
            <c:symbol val="none"/>
          </c:marker>
          <c:cat>
            <c:numRef>
              <c:f>Data!$C$38:$C$44</c:f>
              <c:numCache>
                <c:formatCode>General</c:formatCode>
                <c:ptCount val="7"/>
                <c:pt idx="0">
                  <c:v>2018</c:v>
                </c:pt>
                <c:pt idx="1">
                  <c:v>2019</c:v>
                </c:pt>
                <c:pt idx="2">
                  <c:v>2020</c:v>
                </c:pt>
                <c:pt idx="3">
                  <c:v>2021</c:v>
                </c:pt>
                <c:pt idx="4">
                  <c:v>2022</c:v>
                </c:pt>
                <c:pt idx="5">
                  <c:v>2023</c:v>
                </c:pt>
                <c:pt idx="6">
                  <c:v>2024</c:v>
                </c:pt>
              </c:numCache>
            </c:numRef>
          </c:cat>
          <c:val>
            <c:numRef>
              <c:f>Data!$D$38:$D$44</c:f>
              <c:numCache>
                <c:formatCode>0.00%</c:formatCode>
                <c:ptCount val="7"/>
                <c:pt idx="0">
                  <c:v>-0.11600000000000001</c:v>
                </c:pt>
                <c:pt idx="1">
                  <c:v>-0.112</c:v>
                </c:pt>
                <c:pt idx="2">
                  <c:v>-3.1E-2</c:v>
                </c:pt>
                <c:pt idx="3">
                  <c:v>0.26800000000000002</c:v>
                </c:pt>
                <c:pt idx="4">
                  <c:v>0.151</c:v>
                </c:pt>
                <c:pt idx="5">
                  <c:v>-8.4000000000000005E-2</c:v>
                </c:pt>
                <c:pt idx="6">
                  <c:v>5.1999999999999998E-2</c:v>
                </c:pt>
              </c:numCache>
            </c:numRef>
          </c:val>
          <c:smooth val="0"/>
          <c:extLst>
            <c:ext xmlns:c16="http://schemas.microsoft.com/office/drawing/2014/chart" uri="{C3380CC4-5D6E-409C-BE32-E72D297353CC}">
              <c16:uniqueId val="{00000000-3C36-4531-B72A-54F91BAB5D40}"/>
            </c:ext>
          </c:extLst>
        </c:ser>
        <c:ser>
          <c:idx val="1"/>
          <c:order val="1"/>
          <c:tx>
            <c:strRef>
              <c:f>Data!$E$37</c:f>
              <c:strCache>
                <c:ptCount val="1"/>
                <c:pt idx="0">
                  <c:v>Benchmark (Bloomberg Commodity Total Return Index)</c:v>
                </c:pt>
              </c:strCache>
            </c:strRef>
          </c:tx>
          <c:spPr>
            <a:ln w="28575" cap="rnd">
              <a:solidFill>
                <a:schemeClr val="accent3">
                  <a:tint val="77000"/>
                </a:schemeClr>
              </a:solidFill>
              <a:round/>
            </a:ln>
            <a:effectLst/>
          </c:spPr>
          <c:marker>
            <c:symbol val="none"/>
          </c:marker>
          <c:cat>
            <c:numRef>
              <c:f>Data!$C$38:$C$44</c:f>
              <c:numCache>
                <c:formatCode>General</c:formatCode>
                <c:ptCount val="7"/>
                <c:pt idx="0">
                  <c:v>2018</c:v>
                </c:pt>
                <c:pt idx="1">
                  <c:v>2019</c:v>
                </c:pt>
                <c:pt idx="2">
                  <c:v>2020</c:v>
                </c:pt>
                <c:pt idx="3">
                  <c:v>2021</c:v>
                </c:pt>
                <c:pt idx="4">
                  <c:v>2022</c:v>
                </c:pt>
                <c:pt idx="5">
                  <c:v>2023</c:v>
                </c:pt>
                <c:pt idx="6">
                  <c:v>2024</c:v>
                </c:pt>
              </c:numCache>
            </c:numRef>
          </c:cat>
          <c:val>
            <c:numRef>
              <c:f>Data!$E$38:$E$44</c:f>
              <c:numCache>
                <c:formatCode>0.00%</c:formatCode>
                <c:ptCount val="7"/>
                <c:pt idx="0">
                  <c:v>-0.112</c:v>
                </c:pt>
                <c:pt idx="1">
                  <c:v>7.6999999999999999E-2</c:v>
                </c:pt>
                <c:pt idx="2">
                  <c:v>-3.1E-2</c:v>
                </c:pt>
                <c:pt idx="3">
                  <c:v>0.27100000000000002</c:v>
                </c:pt>
                <c:pt idx="4">
                  <c:v>0.161</c:v>
                </c:pt>
                <c:pt idx="5">
                  <c:v>-7.9000000000000001E-2</c:v>
                </c:pt>
                <c:pt idx="6">
                  <c:v>5.3999999999999999E-2</c:v>
                </c:pt>
              </c:numCache>
            </c:numRef>
          </c:val>
          <c:smooth val="0"/>
          <c:extLst>
            <c:ext xmlns:c16="http://schemas.microsoft.com/office/drawing/2014/chart" uri="{C3380CC4-5D6E-409C-BE32-E72D297353CC}">
              <c16:uniqueId val="{00000001-3C36-4531-B72A-54F91BAB5D40}"/>
            </c:ext>
          </c:extLst>
        </c:ser>
        <c:dLbls>
          <c:showLegendKey val="0"/>
          <c:showVal val="0"/>
          <c:showCatName val="0"/>
          <c:showSerName val="0"/>
          <c:showPercent val="0"/>
          <c:showBubbleSize val="0"/>
        </c:dLbls>
        <c:smooth val="0"/>
        <c:axId val="338641360"/>
        <c:axId val="338643760"/>
      </c:lineChart>
      <c:catAx>
        <c:axId val="338641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643760"/>
        <c:crosses val="autoZero"/>
        <c:auto val="1"/>
        <c:lblAlgn val="ctr"/>
        <c:lblOffset val="100"/>
        <c:noMultiLvlLbl val="0"/>
      </c:catAx>
      <c:valAx>
        <c:axId val="33864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a:t>
                </a:r>
                <a:r>
                  <a:rPr lang="en-GB" baseline="0"/>
                  <a:t> Return By Nav</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641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ICOM</a:t>
            </a:r>
            <a:r>
              <a:rPr lang="en-GB" baseline="0"/>
              <a:t> Returns Against CPI Growth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manualLayout>
          <c:layoutTarget val="inner"/>
          <c:xMode val="edge"/>
          <c:yMode val="edge"/>
          <c:x val="0.1237854174259073"/>
          <c:y val="0.13068897470960728"/>
          <c:w val="0.85564422259279305"/>
          <c:h val="0.67906840890089037"/>
        </c:manualLayout>
      </c:layout>
      <c:lineChart>
        <c:grouping val="standard"/>
        <c:varyColors val="0"/>
        <c:ser>
          <c:idx val="0"/>
          <c:order val="0"/>
          <c:tx>
            <c:strRef>
              <c:f>Data!$H$37</c:f>
              <c:strCache>
                <c:ptCount val="1"/>
                <c:pt idx="0">
                  <c:v>ICOM returns</c:v>
                </c:pt>
              </c:strCache>
            </c:strRef>
          </c:tx>
          <c:spPr>
            <a:ln w="28575" cap="rnd">
              <a:solidFill>
                <a:schemeClr val="accent3">
                  <a:shade val="76000"/>
                </a:schemeClr>
              </a:solidFill>
              <a:round/>
            </a:ln>
            <a:effectLst/>
          </c:spPr>
          <c:marker>
            <c:symbol val="none"/>
          </c:marker>
          <c:cat>
            <c:numRef>
              <c:f>Data!$G$38:$G$44</c:f>
              <c:numCache>
                <c:formatCode>General</c:formatCode>
                <c:ptCount val="7"/>
                <c:pt idx="0">
                  <c:v>2018</c:v>
                </c:pt>
                <c:pt idx="1">
                  <c:v>2019</c:v>
                </c:pt>
                <c:pt idx="2">
                  <c:v>2020</c:v>
                </c:pt>
                <c:pt idx="3">
                  <c:v>2021</c:v>
                </c:pt>
                <c:pt idx="4">
                  <c:v>2022</c:v>
                </c:pt>
                <c:pt idx="5">
                  <c:v>2023</c:v>
                </c:pt>
                <c:pt idx="6">
                  <c:v>2024</c:v>
                </c:pt>
              </c:numCache>
            </c:numRef>
          </c:cat>
          <c:val>
            <c:numRef>
              <c:f>Data!$H$38:$H$44</c:f>
              <c:numCache>
                <c:formatCode>0.00%</c:formatCode>
                <c:ptCount val="7"/>
                <c:pt idx="0">
                  <c:v>-0.11600000000000001</c:v>
                </c:pt>
                <c:pt idx="1">
                  <c:v>-0.112</c:v>
                </c:pt>
                <c:pt idx="2">
                  <c:v>-3.1E-2</c:v>
                </c:pt>
                <c:pt idx="3">
                  <c:v>0.26800000000000002</c:v>
                </c:pt>
                <c:pt idx="4">
                  <c:v>0.151</c:v>
                </c:pt>
                <c:pt idx="5">
                  <c:v>-8.4000000000000005E-2</c:v>
                </c:pt>
                <c:pt idx="6">
                  <c:v>5.1999999999999998E-2</c:v>
                </c:pt>
              </c:numCache>
            </c:numRef>
          </c:val>
          <c:smooth val="0"/>
          <c:extLst>
            <c:ext xmlns:c16="http://schemas.microsoft.com/office/drawing/2014/chart" uri="{C3380CC4-5D6E-409C-BE32-E72D297353CC}">
              <c16:uniqueId val="{00000000-E68E-4A7C-B288-0A82E8DC7C78}"/>
            </c:ext>
          </c:extLst>
        </c:ser>
        <c:ser>
          <c:idx val="1"/>
          <c:order val="1"/>
          <c:tx>
            <c:strRef>
              <c:f>Data!$I$37</c:f>
              <c:strCache>
                <c:ptCount val="1"/>
                <c:pt idx="0">
                  <c:v>CPI Growth</c:v>
                </c:pt>
              </c:strCache>
            </c:strRef>
          </c:tx>
          <c:spPr>
            <a:ln w="28575" cap="rnd">
              <a:solidFill>
                <a:schemeClr val="accent3">
                  <a:tint val="77000"/>
                </a:schemeClr>
              </a:solidFill>
              <a:round/>
            </a:ln>
            <a:effectLst/>
          </c:spPr>
          <c:marker>
            <c:symbol val="none"/>
          </c:marker>
          <c:cat>
            <c:numRef>
              <c:f>Data!$G$38:$G$44</c:f>
              <c:numCache>
                <c:formatCode>General</c:formatCode>
                <c:ptCount val="7"/>
                <c:pt idx="0">
                  <c:v>2018</c:v>
                </c:pt>
                <c:pt idx="1">
                  <c:v>2019</c:v>
                </c:pt>
                <c:pt idx="2">
                  <c:v>2020</c:v>
                </c:pt>
                <c:pt idx="3">
                  <c:v>2021</c:v>
                </c:pt>
                <c:pt idx="4">
                  <c:v>2022</c:v>
                </c:pt>
                <c:pt idx="5">
                  <c:v>2023</c:v>
                </c:pt>
                <c:pt idx="6">
                  <c:v>2024</c:v>
                </c:pt>
              </c:numCache>
            </c:numRef>
          </c:cat>
          <c:val>
            <c:numRef>
              <c:f>Data!$I$38:$I$44</c:f>
              <c:numCache>
                <c:formatCode>0.00%</c:formatCode>
                <c:ptCount val="7"/>
                <c:pt idx="0">
                  <c:v>3.0000000000000001E-3</c:v>
                </c:pt>
                <c:pt idx="1">
                  <c:v>-6.0000000000000019E-3</c:v>
                </c:pt>
                <c:pt idx="2">
                  <c:v>-5.9999999999999984E-3</c:v>
                </c:pt>
                <c:pt idx="3">
                  <c:v>3.5000000000000003E-2</c:v>
                </c:pt>
                <c:pt idx="4">
                  <c:v>3.3000000000000002E-2</c:v>
                </c:pt>
                <c:pt idx="5">
                  <c:v>-3.9E-2</c:v>
                </c:pt>
                <c:pt idx="6">
                  <c:v>-1.2E-2</c:v>
                </c:pt>
              </c:numCache>
            </c:numRef>
          </c:val>
          <c:smooth val="0"/>
          <c:extLst>
            <c:ext xmlns:c16="http://schemas.microsoft.com/office/drawing/2014/chart" uri="{C3380CC4-5D6E-409C-BE32-E72D297353CC}">
              <c16:uniqueId val="{00000001-E68E-4A7C-B288-0A82E8DC7C78}"/>
            </c:ext>
          </c:extLst>
        </c:ser>
        <c:dLbls>
          <c:showLegendKey val="0"/>
          <c:showVal val="0"/>
          <c:showCatName val="0"/>
          <c:showSerName val="0"/>
          <c:showPercent val="0"/>
          <c:showBubbleSize val="0"/>
        </c:dLbls>
        <c:smooth val="0"/>
        <c:axId val="437248816"/>
        <c:axId val="437252656"/>
      </c:lineChart>
      <c:catAx>
        <c:axId val="437248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252656"/>
        <c:crosses val="autoZero"/>
        <c:auto val="1"/>
        <c:lblAlgn val="ctr"/>
        <c:lblOffset val="100"/>
        <c:noMultiLvlLbl val="0"/>
      </c:catAx>
      <c:valAx>
        <c:axId val="437252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ICOM</a:t>
                </a:r>
                <a:r>
                  <a:rPr lang="en-GB" baseline="0"/>
                  <a:t> Returns and CPI Growth</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248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t>SGLO Returns Against the</a:t>
            </a:r>
            <a:r>
              <a:rPr lang="en-GB" sz="1400" baseline="0"/>
              <a:t> Market </a:t>
            </a:r>
            <a:endParaRPr lang="en-GB"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Data!$E$59</c:f>
              <c:strCache>
                <c:ptCount val="1"/>
                <c:pt idx="0">
                  <c:v>SGLO Returns</c:v>
                </c:pt>
              </c:strCache>
            </c:strRef>
          </c:tx>
          <c:spPr>
            <a:ln w="28575" cap="rnd">
              <a:solidFill>
                <a:schemeClr val="accent3">
                  <a:shade val="76000"/>
                </a:schemeClr>
              </a:solidFill>
              <a:round/>
            </a:ln>
            <a:effectLst/>
          </c:spPr>
          <c:marker>
            <c:symbol val="none"/>
          </c:marker>
          <c:cat>
            <c:numRef>
              <c:f>Data!$D$60:$D$70</c:f>
              <c:numCache>
                <c:formatCode>General</c:formatCode>
                <c:ptCount val="11"/>
                <c:pt idx="0">
                  <c:v>2014</c:v>
                </c:pt>
                <c:pt idx="1">
                  <c:v>2015</c:v>
                </c:pt>
                <c:pt idx="2">
                  <c:v>2016</c:v>
                </c:pt>
                <c:pt idx="3">
                  <c:v>2017</c:v>
                </c:pt>
                <c:pt idx="4">
                  <c:v>2018</c:v>
                </c:pt>
                <c:pt idx="5">
                  <c:v>2019</c:v>
                </c:pt>
                <c:pt idx="6">
                  <c:v>2020</c:v>
                </c:pt>
                <c:pt idx="7">
                  <c:v>2021</c:v>
                </c:pt>
                <c:pt idx="8">
                  <c:v>2022</c:v>
                </c:pt>
                <c:pt idx="9">
                  <c:v>2023</c:v>
                </c:pt>
                <c:pt idx="10">
                  <c:v>2024</c:v>
                </c:pt>
              </c:numCache>
            </c:numRef>
          </c:cat>
          <c:val>
            <c:numRef>
              <c:f>Data!$E$60:$E$70</c:f>
              <c:numCache>
                <c:formatCode>0.00%</c:formatCode>
                <c:ptCount val="11"/>
                <c:pt idx="0">
                  <c:v>-1E-4</c:v>
                </c:pt>
                <c:pt idx="1">
                  <c:v>0.32479999999999998</c:v>
                </c:pt>
                <c:pt idx="2">
                  <c:v>-2.8199999999999999E-2</c:v>
                </c:pt>
                <c:pt idx="3">
                  <c:v>-3.5000000000000001E-3</c:v>
                </c:pt>
                <c:pt idx="4">
                  <c:v>9.4600000000000004E-2</c:v>
                </c:pt>
                <c:pt idx="5">
                  <c:v>8.14E-2</c:v>
                </c:pt>
                <c:pt idx="6">
                  <c:v>-0.10780000000000001</c:v>
                </c:pt>
                <c:pt idx="7">
                  <c:v>-4.6300000000000001E-2</c:v>
                </c:pt>
                <c:pt idx="8">
                  <c:v>-7.1999999999999995E-2</c:v>
                </c:pt>
                <c:pt idx="9">
                  <c:v>-1.09E-2</c:v>
                </c:pt>
                <c:pt idx="10">
                  <c:v>-6.7999999999999996E-3</c:v>
                </c:pt>
              </c:numCache>
            </c:numRef>
          </c:val>
          <c:smooth val="0"/>
          <c:extLst>
            <c:ext xmlns:c16="http://schemas.microsoft.com/office/drawing/2014/chart" uri="{C3380CC4-5D6E-409C-BE32-E72D297353CC}">
              <c16:uniqueId val="{00000000-FFC5-4564-AA98-E268C6B2062E}"/>
            </c:ext>
          </c:extLst>
        </c:ser>
        <c:ser>
          <c:idx val="1"/>
          <c:order val="1"/>
          <c:tx>
            <c:strRef>
              <c:f>Data!$F$59</c:f>
              <c:strCache>
                <c:ptCount val="1"/>
                <c:pt idx="0">
                  <c:v>Index (Global Government Bond)</c:v>
                </c:pt>
              </c:strCache>
            </c:strRef>
          </c:tx>
          <c:spPr>
            <a:ln w="28575" cap="rnd">
              <a:solidFill>
                <a:schemeClr val="accent3">
                  <a:tint val="77000"/>
                </a:schemeClr>
              </a:solidFill>
              <a:round/>
            </a:ln>
            <a:effectLst/>
          </c:spPr>
          <c:marker>
            <c:symbol val="none"/>
          </c:marker>
          <c:cat>
            <c:numRef>
              <c:f>Data!$D$60:$D$70</c:f>
              <c:numCache>
                <c:formatCode>General</c:formatCode>
                <c:ptCount val="11"/>
                <c:pt idx="0">
                  <c:v>2014</c:v>
                </c:pt>
                <c:pt idx="1">
                  <c:v>2015</c:v>
                </c:pt>
                <c:pt idx="2">
                  <c:v>2016</c:v>
                </c:pt>
                <c:pt idx="3">
                  <c:v>2017</c:v>
                </c:pt>
                <c:pt idx="4">
                  <c:v>2018</c:v>
                </c:pt>
                <c:pt idx="5">
                  <c:v>2019</c:v>
                </c:pt>
                <c:pt idx="6">
                  <c:v>2020</c:v>
                </c:pt>
                <c:pt idx="7">
                  <c:v>2021</c:v>
                </c:pt>
                <c:pt idx="8">
                  <c:v>2022</c:v>
                </c:pt>
                <c:pt idx="9">
                  <c:v>2023</c:v>
                </c:pt>
                <c:pt idx="10">
                  <c:v>2024</c:v>
                </c:pt>
              </c:numCache>
            </c:numRef>
          </c:cat>
          <c:val>
            <c:numRef>
              <c:f>Data!$F$60:$F$70</c:f>
              <c:numCache>
                <c:formatCode>0.00%</c:formatCode>
                <c:ptCount val="11"/>
                <c:pt idx="0">
                  <c:v>-7.1999999999999998E-3</c:v>
                </c:pt>
                <c:pt idx="1">
                  <c:v>0.27610000000000001</c:v>
                </c:pt>
                <c:pt idx="2">
                  <c:v>-1E-3</c:v>
                </c:pt>
                <c:pt idx="3">
                  <c:v>-1.1599999999999999E-2</c:v>
                </c:pt>
                <c:pt idx="4">
                  <c:v>8.4900000000000003E-2</c:v>
                </c:pt>
                <c:pt idx="5">
                  <c:v>6.5799999999999997E-2</c:v>
                </c:pt>
                <c:pt idx="6">
                  <c:v>-9.2200000000000004E-2</c:v>
                </c:pt>
                <c:pt idx="7">
                  <c:v>-4.9800000000000004E-2</c:v>
                </c:pt>
                <c:pt idx="8">
                  <c:v>-6.7500000000000004E-2</c:v>
                </c:pt>
                <c:pt idx="9">
                  <c:v>-6.0000000000000001E-3</c:v>
                </c:pt>
                <c:pt idx="10">
                  <c:v>3.7000000000000002E-3</c:v>
                </c:pt>
              </c:numCache>
            </c:numRef>
          </c:val>
          <c:smooth val="0"/>
          <c:extLst>
            <c:ext xmlns:c16="http://schemas.microsoft.com/office/drawing/2014/chart" uri="{C3380CC4-5D6E-409C-BE32-E72D297353CC}">
              <c16:uniqueId val="{00000001-FFC5-4564-AA98-E268C6B2062E}"/>
            </c:ext>
          </c:extLst>
        </c:ser>
        <c:dLbls>
          <c:showLegendKey val="0"/>
          <c:showVal val="0"/>
          <c:showCatName val="0"/>
          <c:showSerName val="0"/>
          <c:showPercent val="0"/>
          <c:showBubbleSize val="0"/>
        </c:dLbls>
        <c:smooth val="0"/>
        <c:axId val="4175376"/>
        <c:axId val="4172496"/>
      </c:lineChart>
      <c:catAx>
        <c:axId val="4175376"/>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a:t>Year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2496"/>
        <c:crosses val="autoZero"/>
        <c:auto val="1"/>
        <c:lblAlgn val="ctr"/>
        <c:lblOffset val="100"/>
        <c:noMultiLvlLbl val="0"/>
      </c:catAx>
      <c:valAx>
        <c:axId val="4172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a:t>Total</a:t>
                </a:r>
                <a:r>
                  <a:rPr lang="en-GB" sz="1100" baseline="0"/>
                  <a:t> Return by NAV</a:t>
                </a:r>
                <a:endParaRPr lang="en-GB" sz="1100"/>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GB"/>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5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Returns</a:t>
            </a:r>
            <a:r>
              <a:rPr lang="en-GB" baseline="0"/>
              <a:t> for SGLO,ICOM,VSMPX, the S&amp;P 500 and the 10-Year US Treasury Yield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Data!$E$87</c:f>
              <c:strCache>
                <c:ptCount val="1"/>
                <c:pt idx="0">
                  <c:v>SGLO </c:v>
                </c:pt>
              </c:strCache>
            </c:strRef>
          </c:tx>
          <c:spPr>
            <a:ln w="28575" cap="rnd">
              <a:solidFill>
                <a:schemeClr val="accent1">
                  <a:shade val="53000"/>
                </a:schemeClr>
              </a:solidFill>
              <a:round/>
            </a:ln>
            <a:effectLst/>
          </c:spPr>
          <c:marker>
            <c:symbol val="none"/>
          </c:marker>
          <c:cat>
            <c:numRef>
              <c:f>Data!$D$88:$D$98</c:f>
              <c:numCache>
                <c:formatCode>General</c:formatCode>
                <c:ptCount val="11"/>
                <c:pt idx="0">
                  <c:v>2014</c:v>
                </c:pt>
                <c:pt idx="1">
                  <c:v>2015</c:v>
                </c:pt>
                <c:pt idx="2">
                  <c:v>2016</c:v>
                </c:pt>
                <c:pt idx="3">
                  <c:v>2017</c:v>
                </c:pt>
                <c:pt idx="4">
                  <c:v>2018</c:v>
                </c:pt>
                <c:pt idx="5">
                  <c:v>2019</c:v>
                </c:pt>
                <c:pt idx="6">
                  <c:v>2020</c:v>
                </c:pt>
                <c:pt idx="7">
                  <c:v>2021</c:v>
                </c:pt>
                <c:pt idx="8">
                  <c:v>2022</c:v>
                </c:pt>
                <c:pt idx="9">
                  <c:v>2023</c:v>
                </c:pt>
                <c:pt idx="10">
                  <c:v>2024</c:v>
                </c:pt>
              </c:numCache>
            </c:numRef>
          </c:cat>
          <c:val>
            <c:numRef>
              <c:f>Data!$E$88:$E$98</c:f>
              <c:numCache>
                <c:formatCode>0.00%</c:formatCode>
                <c:ptCount val="11"/>
                <c:pt idx="0">
                  <c:v>-1E-4</c:v>
                </c:pt>
                <c:pt idx="1">
                  <c:v>0.32479999999999998</c:v>
                </c:pt>
                <c:pt idx="2">
                  <c:v>-2.8199999999999999E-2</c:v>
                </c:pt>
                <c:pt idx="3">
                  <c:v>-3.5000000000000001E-3</c:v>
                </c:pt>
                <c:pt idx="4">
                  <c:v>9.4600000000000004E-2</c:v>
                </c:pt>
                <c:pt idx="5">
                  <c:v>8.14E-2</c:v>
                </c:pt>
                <c:pt idx="6">
                  <c:v>-0.10780000000000001</c:v>
                </c:pt>
                <c:pt idx="7">
                  <c:v>-4.6300000000000001E-2</c:v>
                </c:pt>
                <c:pt idx="8">
                  <c:v>-7.1999999999999995E-2</c:v>
                </c:pt>
                <c:pt idx="9">
                  <c:v>-1.09E-2</c:v>
                </c:pt>
                <c:pt idx="10">
                  <c:v>-6.7999999999999996E-3</c:v>
                </c:pt>
              </c:numCache>
            </c:numRef>
          </c:val>
          <c:smooth val="0"/>
          <c:extLst>
            <c:ext xmlns:c16="http://schemas.microsoft.com/office/drawing/2014/chart" uri="{C3380CC4-5D6E-409C-BE32-E72D297353CC}">
              <c16:uniqueId val="{00000000-A15A-4161-8C13-B74BA44134B0}"/>
            </c:ext>
          </c:extLst>
        </c:ser>
        <c:ser>
          <c:idx val="1"/>
          <c:order val="1"/>
          <c:tx>
            <c:strRef>
              <c:f>Data!$F$87</c:f>
              <c:strCache>
                <c:ptCount val="1"/>
                <c:pt idx="0">
                  <c:v>ICOM </c:v>
                </c:pt>
              </c:strCache>
            </c:strRef>
          </c:tx>
          <c:spPr>
            <a:ln w="28575" cap="rnd">
              <a:solidFill>
                <a:schemeClr val="accent1">
                  <a:shade val="76000"/>
                </a:schemeClr>
              </a:solidFill>
              <a:round/>
            </a:ln>
            <a:effectLst/>
          </c:spPr>
          <c:marker>
            <c:symbol val="none"/>
          </c:marker>
          <c:cat>
            <c:numRef>
              <c:f>Data!$D$88:$D$98</c:f>
              <c:numCache>
                <c:formatCode>General</c:formatCode>
                <c:ptCount val="11"/>
                <c:pt idx="0">
                  <c:v>2014</c:v>
                </c:pt>
                <c:pt idx="1">
                  <c:v>2015</c:v>
                </c:pt>
                <c:pt idx="2">
                  <c:v>2016</c:v>
                </c:pt>
                <c:pt idx="3">
                  <c:v>2017</c:v>
                </c:pt>
                <c:pt idx="4">
                  <c:v>2018</c:v>
                </c:pt>
                <c:pt idx="5">
                  <c:v>2019</c:v>
                </c:pt>
                <c:pt idx="6">
                  <c:v>2020</c:v>
                </c:pt>
                <c:pt idx="7">
                  <c:v>2021</c:v>
                </c:pt>
                <c:pt idx="8">
                  <c:v>2022</c:v>
                </c:pt>
                <c:pt idx="9">
                  <c:v>2023</c:v>
                </c:pt>
                <c:pt idx="10">
                  <c:v>2024</c:v>
                </c:pt>
              </c:numCache>
            </c:numRef>
          </c:cat>
          <c:val>
            <c:numRef>
              <c:f>Data!$F$88:$F$98</c:f>
              <c:numCache>
                <c:formatCode>General</c:formatCode>
                <c:ptCount val="11"/>
                <c:pt idx="4" formatCode="0.00%">
                  <c:v>-0.11600000000000001</c:v>
                </c:pt>
                <c:pt idx="5" formatCode="0.00%">
                  <c:v>-0.112</c:v>
                </c:pt>
                <c:pt idx="6" formatCode="0.00%">
                  <c:v>-3.1E-2</c:v>
                </c:pt>
                <c:pt idx="7" formatCode="0.00%">
                  <c:v>0.26800000000000002</c:v>
                </c:pt>
                <c:pt idx="8" formatCode="0.00%">
                  <c:v>0.151</c:v>
                </c:pt>
                <c:pt idx="9" formatCode="0.00%">
                  <c:v>-8.4000000000000005E-2</c:v>
                </c:pt>
                <c:pt idx="10" formatCode="0.00%">
                  <c:v>5.1999999999999998E-2</c:v>
                </c:pt>
              </c:numCache>
            </c:numRef>
          </c:val>
          <c:smooth val="0"/>
          <c:extLst>
            <c:ext xmlns:c16="http://schemas.microsoft.com/office/drawing/2014/chart" uri="{C3380CC4-5D6E-409C-BE32-E72D297353CC}">
              <c16:uniqueId val="{00000001-A15A-4161-8C13-B74BA44134B0}"/>
            </c:ext>
          </c:extLst>
        </c:ser>
        <c:ser>
          <c:idx val="2"/>
          <c:order val="2"/>
          <c:tx>
            <c:strRef>
              <c:f>Data!$G$87</c:f>
              <c:strCache>
                <c:ptCount val="1"/>
                <c:pt idx="0">
                  <c:v>VSMPX </c:v>
                </c:pt>
              </c:strCache>
            </c:strRef>
          </c:tx>
          <c:spPr>
            <a:ln w="28575" cap="rnd">
              <a:solidFill>
                <a:schemeClr val="accent1"/>
              </a:solidFill>
              <a:round/>
            </a:ln>
            <a:effectLst/>
          </c:spPr>
          <c:marker>
            <c:symbol val="none"/>
          </c:marker>
          <c:cat>
            <c:numRef>
              <c:f>Data!$D$88:$D$98</c:f>
              <c:numCache>
                <c:formatCode>General</c:formatCode>
                <c:ptCount val="11"/>
                <c:pt idx="0">
                  <c:v>2014</c:v>
                </c:pt>
                <c:pt idx="1">
                  <c:v>2015</c:v>
                </c:pt>
                <c:pt idx="2">
                  <c:v>2016</c:v>
                </c:pt>
                <c:pt idx="3">
                  <c:v>2017</c:v>
                </c:pt>
                <c:pt idx="4">
                  <c:v>2018</c:v>
                </c:pt>
                <c:pt idx="5">
                  <c:v>2019</c:v>
                </c:pt>
                <c:pt idx="6">
                  <c:v>2020</c:v>
                </c:pt>
                <c:pt idx="7">
                  <c:v>2021</c:v>
                </c:pt>
                <c:pt idx="8">
                  <c:v>2022</c:v>
                </c:pt>
                <c:pt idx="9">
                  <c:v>2023</c:v>
                </c:pt>
                <c:pt idx="10">
                  <c:v>2024</c:v>
                </c:pt>
              </c:numCache>
            </c:numRef>
          </c:cat>
          <c:val>
            <c:numRef>
              <c:f>Data!$G$88:$G$98</c:f>
              <c:numCache>
                <c:formatCode>General</c:formatCode>
                <c:ptCount val="11"/>
                <c:pt idx="2" formatCode="0.00%">
                  <c:v>0.12690000000000001</c:v>
                </c:pt>
                <c:pt idx="3" formatCode="0.00%">
                  <c:v>0.21190000000000001</c:v>
                </c:pt>
                <c:pt idx="4" formatCode="0.00%">
                  <c:v>-5.1499999999999997E-2</c:v>
                </c:pt>
                <c:pt idx="5" formatCode="0.00%">
                  <c:v>0.30819999999999997</c:v>
                </c:pt>
                <c:pt idx="6" formatCode="0.00%">
                  <c:v>0.2102</c:v>
                </c:pt>
                <c:pt idx="7" formatCode="0.00%">
                  <c:v>0.25740000000000002</c:v>
                </c:pt>
                <c:pt idx="8" formatCode="0.00%">
                  <c:v>-0.1951</c:v>
                </c:pt>
                <c:pt idx="9" formatCode="0.00%">
                  <c:v>0.26029999999999998</c:v>
                </c:pt>
                <c:pt idx="10" formatCode="0.00%">
                  <c:v>0.23760000000000001</c:v>
                </c:pt>
              </c:numCache>
            </c:numRef>
          </c:val>
          <c:smooth val="0"/>
          <c:extLst>
            <c:ext xmlns:c16="http://schemas.microsoft.com/office/drawing/2014/chart" uri="{C3380CC4-5D6E-409C-BE32-E72D297353CC}">
              <c16:uniqueId val="{00000002-A15A-4161-8C13-B74BA44134B0}"/>
            </c:ext>
          </c:extLst>
        </c:ser>
        <c:ser>
          <c:idx val="3"/>
          <c:order val="3"/>
          <c:tx>
            <c:strRef>
              <c:f>Data!$H$87</c:f>
              <c:strCache>
                <c:ptCount val="1"/>
                <c:pt idx="0">
                  <c:v>S&amp;P 500</c:v>
                </c:pt>
              </c:strCache>
            </c:strRef>
          </c:tx>
          <c:spPr>
            <a:ln w="28575" cap="rnd">
              <a:solidFill>
                <a:schemeClr val="accent1">
                  <a:tint val="77000"/>
                </a:schemeClr>
              </a:solidFill>
              <a:round/>
            </a:ln>
            <a:effectLst/>
          </c:spPr>
          <c:marker>
            <c:symbol val="none"/>
          </c:marker>
          <c:cat>
            <c:numRef>
              <c:f>Data!$D$88:$D$98</c:f>
              <c:numCache>
                <c:formatCode>General</c:formatCode>
                <c:ptCount val="11"/>
                <c:pt idx="0">
                  <c:v>2014</c:v>
                </c:pt>
                <c:pt idx="1">
                  <c:v>2015</c:v>
                </c:pt>
                <c:pt idx="2">
                  <c:v>2016</c:v>
                </c:pt>
                <c:pt idx="3">
                  <c:v>2017</c:v>
                </c:pt>
                <c:pt idx="4">
                  <c:v>2018</c:v>
                </c:pt>
                <c:pt idx="5">
                  <c:v>2019</c:v>
                </c:pt>
                <c:pt idx="6">
                  <c:v>2020</c:v>
                </c:pt>
                <c:pt idx="7">
                  <c:v>2021</c:v>
                </c:pt>
                <c:pt idx="8">
                  <c:v>2022</c:v>
                </c:pt>
                <c:pt idx="9">
                  <c:v>2023</c:v>
                </c:pt>
                <c:pt idx="10">
                  <c:v>2024</c:v>
                </c:pt>
              </c:numCache>
            </c:numRef>
          </c:cat>
          <c:val>
            <c:numRef>
              <c:f>Data!$H$88:$H$98</c:f>
              <c:numCache>
                <c:formatCode>0.00%</c:formatCode>
                <c:ptCount val="11"/>
                <c:pt idx="0">
                  <c:v>0.1139</c:v>
                </c:pt>
                <c:pt idx="1">
                  <c:v>-7.3000000000000001E-3</c:v>
                </c:pt>
                <c:pt idx="2">
                  <c:v>9.5399999999999999E-2</c:v>
                </c:pt>
                <c:pt idx="3">
                  <c:v>0.19420000000000001</c:v>
                </c:pt>
                <c:pt idx="4">
                  <c:v>-6.2399999999999997E-2</c:v>
                </c:pt>
                <c:pt idx="5">
                  <c:v>0.2888</c:v>
                </c:pt>
                <c:pt idx="6">
                  <c:v>0.16259999999999999</c:v>
                </c:pt>
                <c:pt idx="7">
                  <c:v>0.26889999999999997</c:v>
                </c:pt>
                <c:pt idx="8">
                  <c:v>-0.19439999999999999</c:v>
                </c:pt>
                <c:pt idx="9">
                  <c:v>0.24229999999999999</c:v>
                </c:pt>
                <c:pt idx="10">
                  <c:v>0.2331</c:v>
                </c:pt>
              </c:numCache>
            </c:numRef>
          </c:val>
          <c:smooth val="0"/>
          <c:extLst>
            <c:ext xmlns:c16="http://schemas.microsoft.com/office/drawing/2014/chart" uri="{C3380CC4-5D6E-409C-BE32-E72D297353CC}">
              <c16:uniqueId val="{00000003-A15A-4161-8C13-B74BA44134B0}"/>
            </c:ext>
          </c:extLst>
        </c:ser>
        <c:ser>
          <c:idx val="4"/>
          <c:order val="4"/>
          <c:tx>
            <c:strRef>
              <c:f>Data!$I$87</c:f>
              <c:strCache>
                <c:ptCount val="1"/>
                <c:pt idx="0">
                  <c:v>10-Year US Treasury Yield</c:v>
                </c:pt>
              </c:strCache>
            </c:strRef>
          </c:tx>
          <c:spPr>
            <a:ln w="28575" cap="rnd">
              <a:solidFill>
                <a:schemeClr val="accent1">
                  <a:tint val="54000"/>
                </a:schemeClr>
              </a:solidFill>
              <a:round/>
            </a:ln>
            <a:effectLst/>
          </c:spPr>
          <c:marker>
            <c:symbol val="none"/>
          </c:marker>
          <c:cat>
            <c:numRef>
              <c:f>Data!$D$88:$D$98</c:f>
              <c:numCache>
                <c:formatCode>General</c:formatCode>
                <c:ptCount val="11"/>
                <c:pt idx="0">
                  <c:v>2014</c:v>
                </c:pt>
                <c:pt idx="1">
                  <c:v>2015</c:v>
                </c:pt>
                <c:pt idx="2">
                  <c:v>2016</c:v>
                </c:pt>
                <c:pt idx="3">
                  <c:v>2017</c:v>
                </c:pt>
                <c:pt idx="4">
                  <c:v>2018</c:v>
                </c:pt>
                <c:pt idx="5">
                  <c:v>2019</c:v>
                </c:pt>
                <c:pt idx="6">
                  <c:v>2020</c:v>
                </c:pt>
                <c:pt idx="7">
                  <c:v>2021</c:v>
                </c:pt>
                <c:pt idx="8">
                  <c:v>2022</c:v>
                </c:pt>
                <c:pt idx="9">
                  <c:v>2023</c:v>
                </c:pt>
                <c:pt idx="10">
                  <c:v>2024</c:v>
                </c:pt>
              </c:numCache>
            </c:numRef>
          </c:cat>
          <c:val>
            <c:numRef>
              <c:f>Data!$I$88:$I$98</c:f>
              <c:numCache>
                <c:formatCode>0.00%</c:formatCode>
                <c:ptCount val="11"/>
                <c:pt idx="0">
                  <c:v>2.5399999999999999E-2</c:v>
                </c:pt>
                <c:pt idx="1">
                  <c:v>2.1399999999999999E-2</c:v>
                </c:pt>
                <c:pt idx="2">
                  <c:v>1.84E-2</c:v>
                </c:pt>
                <c:pt idx="3">
                  <c:v>2.3300000000000001E-2</c:v>
                </c:pt>
                <c:pt idx="4">
                  <c:v>2.9100000000000001E-2</c:v>
                </c:pt>
                <c:pt idx="5">
                  <c:v>2.1399999999999999E-2</c:v>
                </c:pt>
                <c:pt idx="6">
                  <c:v>8.8999999999999999E-3</c:v>
                </c:pt>
                <c:pt idx="7">
                  <c:v>1.4500000000000001E-2</c:v>
                </c:pt>
                <c:pt idx="8">
                  <c:v>2.9499999999999998E-2</c:v>
                </c:pt>
                <c:pt idx="9">
                  <c:v>3.9600000000000003E-2</c:v>
                </c:pt>
                <c:pt idx="10">
                  <c:v>4.2099999999999999E-2</c:v>
                </c:pt>
              </c:numCache>
            </c:numRef>
          </c:val>
          <c:smooth val="0"/>
          <c:extLst>
            <c:ext xmlns:c16="http://schemas.microsoft.com/office/drawing/2014/chart" uri="{C3380CC4-5D6E-409C-BE32-E72D297353CC}">
              <c16:uniqueId val="{00000004-A15A-4161-8C13-B74BA44134B0}"/>
            </c:ext>
          </c:extLst>
        </c:ser>
        <c:dLbls>
          <c:showLegendKey val="0"/>
          <c:showVal val="0"/>
          <c:showCatName val="0"/>
          <c:showSerName val="0"/>
          <c:showPercent val="0"/>
          <c:showBubbleSize val="0"/>
        </c:dLbls>
        <c:smooth val="0"/>
        <c:axId val="321030000"/>
        <c:axId val="321033840"/>
      </c:lineChart>
      <c:catAx>
        <c:axId val="32103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033840"/>
        <c:crosses val="autoZero"/>
        <c:auto val="1"/>
        <c:lblAlgn val="ctr"/>
        <c:lblOffset val="100"/>
        <c:noMultiLvlLbl val="0"/>
      </c:catAx>
      <c:valAx>
        <c:axId val="32103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030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Risk-Return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Data!$L$124</c:f>
              <c:strCache>
                <c:ptCount val="1"/>
                <c:pt idx="0">
                  <c:v>Volatility </c:v>
                </c:pt>
              </c:strCache>
            </c:strRef>
          </c:tx>
          <c:spPr>
            <a:ln w="38100" cap="rnd">
              <a:noFill/>
              <a:round/>
            </a:ln>
            <a:effectLst/>
          </c:spPr>
          <c:marker>
            <c:symbol val="circle"/>
            <c:size val="5"/>
            <c:spPr>
              <a:solidFill>
                <a:schemeClr val="accent1"/>
              </a:solidFill>
              <a:ln w="9525">
                <a:solidFill>
                  <a:schemeClr val="accent1"/>
                </a:solidFill>
              </a:ln>
              <a:effectLst/>
            </c:spPr>
          </c:marker>
          <c:dLbls>
            <c:dLbl>
              <c:idx val="0"/>
              <c:tx>
                <c:rich>
                  <a:bodyPr/>
                  <a:lstStyle/>
                  <a:p>
                    <a:r>
                      <a:rPr lang="en-US"/>
                      <a:t>VSMPX</a:t>
                    </a: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337C-43F9-AF1A-4FEA297E8B31}"/>
                </c:ext>
              </c:extLst>
            </c:dLbl>
            <c:dLbl>
              <c:idx val="1"/>
              <c:tx>
                <c:rich>
                  <a:bodyPr/>
                  <a:lstStyle/>
                  <a:p>
                    <a:r>
                      <a:rPr lang="en-US"/>
                      <a:t>ICOM</a:t>
                    </a: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337C-43F9-AF1A-4FEA297E8B31}"/>
                </c:ext>
              </c:extLst>
            </c:dLbl>
            <c:dLbl>
              <c:idx val="2"/>
              <c:layout>
                <c:manualLayout>
                  <c:x val="-0.10694687682428489"/>
                  <c:y val="-4.4805144970913723E-2"/>
                </c:manualLayout>
              </c:layout>
              <c:tx>
                <c:rich>
                  <a:bodyPr/>
                  <a:lstStyle/>
                  <a:p>
                    <a:r>
                      <a:rPr lang="en-US"/>
                      <a:t>SGLO</a:t>
                    </a:r>
                  </a:p>
                </c:rich>
              </c:tx>
              <c:dLblPos val="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337C-43F9-AF1A-4FEA297E8B31}"/>
                </c:ext>
              </c:extLst>
            </c:dLbl>
            <c:dLbl>
              <c:idx val="3"/>
              <c:tx>
                <c:rich>
                  <a:bodyPr/>
                  <a:lstStyle/>
                  <a:p>
                    <a:r>
                      <a:rPr lang="en-US"/>
                      <a:t>S&amp;P</a:t>
                    </a:r>
                    <a:r>
                      <a:rPr lang="en-US" baseline="0"/>
                      <a:t> 500</a:t>
                    </a:r>
                    <a:endParaRPr lang="en-US"/>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337C-43F9-AF1A-4FEA297E8B31}"/>
                </c:ext>
              </c:extLst>
            </c:dLbl>
            <c:dLbl>
              <c:idx val="4"/>
              <c:tx>
                <c:rich>
                  <a:bodyPr/>
                  <a:lstStyle/>
                  <a:p>
                    <a:r>
                      <a:rPr lang="en-US"/>
                      <a:t>10-Year Treasury</a:t>
                    </a: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337C-43F9-AF1A-4FEA297E8B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Data!$K$125:$K$129</c:f>
              <c:numCache>
                <c:formatCode>0.00%</c:formatCode>
                <c:ptCount val="5"/>
                <c:pt idx="0">
                  <c:v>0.1394</c:v>
                </c:pt>
                <c:pt idx="1">
                  <c:v>9.7000000000000003E-3</c:v>
                </c:pt>
                <c:pt idx="2">
                  <c:v>-1.4800000000000001E-2</c:v>
                </c:pt>
                <c:pt idx="3">
                  <c:v>8.5699999999999998E-2</c:v>
                </c:pt>
                <c:pt idx="4">
                  <c:v>2.4799999999999999E-2</c:v>
                </c:pt>
              </c:numCache>
            </c:numRef>
          </c:xVal>
          <c:yVal>
            <c:numRef>
              <c:f>Data!$L$125:$L$129</c:f>
              <c:numCache>
                <c:formatCode>0.00%</c:formatCode>
                <c:ptCount val="5"/>
                <c:pt idx="0">
                  <c:v>0.16739999999999999</c:v>
                </c:pt>
                <c:pt idx="1">
                  <c:v>0.1358</c:v>
                </c:pt>
                <c:pt idx="2">
                  <c:v>0.1113</c:v>
                </c:pt>
                <c:pt idx="3">
                  <c:v>0.14610000000000001</c:v>
                </c:pt>
                <c:pt idx="4">
                  <c:v>9.4999999999999998E-3</c:v>
                </c:pt>
              </c:numCache>
            </c:numRef>
          </c:yVal>
          <c:smooth val="0"/>
          <c:extLst>
            <c:ext xmlns:c16="http://schemas.microsoft.com/office/drawing/2014/chart" uri="{C3380CC4-5D6E-409C-BE32-E72D297353CC}">
              <c16:uniqueId val="{00000005-337C-43F9-AF1A-4FEA297E8B31}"/>
            </c:ext>
          </c:extLst>
        </c:ser>
        <c:dLbls>
          <c:dLblPos val="t"/>
          <c:showLegendKey val="0"/>
          <c:showVal val="1"/>
          <c:showCatName val="0"/>
          <c:showSerName val="0"/>
          <c:showPercent val="0"/>
          <c:showBubbleSize val="0"/>
        </c:dLbls>
        <c:axId val="1039027936"/>
        <c:axId val="1039036576"/>
      </c:scatterChart>
      <c:valAx>
        <c:axId val="1039027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036576"/>
        <c:crosses val="autoZero"/>
        <c:crossBetween val="midCat"/>
      </c:valAx>
      <c:valAx>
        <c:axId val="1039036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Volatility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027936"/>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Sector</a:t>
            </a:r>
            <a:r>
              <a:rPr lang="en-GB" baseline="0"/>
              <a:t> Exposure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Data!$E$3</c:f>
              <c:strCache>
                <c:ptCount val="1"/>
                <c:pt idx="0">
                  <c:v>VSMPX weight </c:v>
                </c:pt>
              </c:strCache>
            </c:strRef>
          </c:tx>
          <c:spPr>
            <a:solidFill>
              <a:schemeClr val="accent1"/>
            </a:solidFill>
            <a:ln>
              <a:noFill/>
            </a:ln>
            <a:effectLst/>
          </c:spPr>
          <c:invertIfNegative val="0"/>
          <c:cat>
            <c:strRef>
              <c:f>Data!$D$4:$D$14</c:f>
              <c:strCache>
                <c:ptCount val="11"/>
                <c:pt idx="0">
                  <c:v>Basic Materials </c:v>
                </c:pt>
                <c:pt idx="1">
                  <c:v>Consumer Disrectionary </c:v>
                </c:pt>
                <c:pt idx="2">
                  <c:v>Consumer Staples </c:v>
                </c:pt>
                <c:pt idx="3">
                  <c:v>Energy</c:v>
                </c:pt>
                <c:pt idx="4">
                  <c:v>Financial</c:v>
                </c:pt>
                <c:pt idx="5">
                  <c:v>Health care </c:v>
                </c:pt>
                <c:pt idx="6">
                  <c:v>Industrials </c:v>
                </c:pt>
                <c:pt idx="7">
                  <c:v>Real Estate</c:v>
                </c:pt>
                <c:pt idx="8">
                  <c:v>Technology </c:v>
                </c:pt>
                <c:pt idx="9">
                  <c:v>Telecommunications</c:v>
                </c:pt>
                <c:pt idx="10">
                  <c:v>Utilities </c:v>
                </c:pt>
              </c:strCache>
            </c:strRef>
          </c:cat>
          <c:val>
            <c:numRef>
              <c:f>Data!$E$4:$E$14</c:f>
              <c:numCache>
                <c:formatCode>0.00%</c:formatCode>
                <c:ptCount val="11"/>
                <c:pt idx="0">
                  <c:v>1.4999999999999999E-2</c:v>
                </c:pt>
                <c:pt idx="1">
                  <c:v>0.14599999999999999</c:v>
                </c:pt>
                <c:pt idx="2" formatCode="0%">
                  <c:v>0.04</c:v>
                </c:pt>
                <c:pt idx="3">
                  <c:v>3.2000000000000001E-2</c:v>
                </c:pt>
                <c:pt idx="4">
                  <c:v>0.11600000000000001</c:v>
                </c:pt>
                <c:pt idx="5">
                  <c:v>9.1999999999999998E-2</c:v>
                </c:pt>
                <c:pt idx="6">
                  <c:v>0.128</c:v>
                </c:pt>
                <c:pt idx="7">
                  <c:v>2.5000000000000001E-2</c:v>
                </c:pt>
                <c:pt idx="8">
                  <c:v>0.35899999999999999</c:v>
                </c:pt>
                <c:pt idx="9" formatCode="0%">
                  <c:v>0.02</c:v>
                </c:pt>
                <c:pt idx="10">
                  <c:v>2.7E-2</c:v>
                </c:pt>
              </c:numCache>
            </c:numRef>
          </c:val>
          <c:extLst>
            <c:ext xmlns:c16="http://schemas.microsoft.com/office/drawing/2014/chart" uri="{C3380CC4-5D6E-409C-BE32-E72D297353CC}">
              <c16:uniqueId val="{00000000-BF59-409C-ACC4-66CD53F15919}"/>
            </c:ext>
          </c:extLst>
        </c:ser>
        <c:dLbls>
          <c:showLegendKey val="0"/>
          <c:showVal val="0"/>
          <c:showCatName val="0"/>
          <c:showSerName val="0"/>
          <c:showPercent val="0"/>
          <c:showBubbleSize val="0"/>
        </c:dLbls>
        <c:gapWidth val="219"/>
        <c:overlap val="-27"/>
        <c:axId val="96265088"/>
        <c:axId val="96265568"/>
      </c:barChart>
      <c:catAx>
        <c:axId val="962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65568"/>
        <c:crosses val="autoZero"/>
        <c:auto val="1"/>
        <c:lblAlgn val="ctr"/>
        <c:lblOffset val="100"/>
        <c:noMultiLvlLbl val="0"/>
      </c:catAx>
      <c:valAx>
        <c:axId val="962655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Data!$AE$2</c:f>
              <c:strCache>
                <c:ptCount val="1"/>
                <c:pt idx="0">
                  <c:v>Excess Return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Data!$AD$3:$AD$11</c:f>
              <c:numCache>
                <c:formatCode>General</c:formatCode>
                <c:ptCount val="9"/>
                <c:pt idx="0">
                  <c:v>2016</c:v>
                </c:pt>
                <c:pt idx="1">
                  <c:v>2017</c:v>
                </c:pt>
                <c:pt idx="2">
                  <c:v>2018</c:v>
                </c:pt>
                <c:pt idx="3">
                  <c:v>2019</c:v>
                </c:pt>
                <c:pt idx="4">
                  <c:v>2020</c:v>
                </c:pt>
                <c:pt idx="5">
                  <c:v>2021</c:v>
                </c:pt>
                <c:pt idx="6">
                  <c:v>2022</c:v>
                </c:pt>
                <c:pt idx="7">
                  <c:v>2023</c:v>
                </c:pt>
                <c:pt idx="8">
                  <c:v>2024</c:v>
                </c:pt>
              </c:numCache>
            </c:numRef>
          </c:cat>
          <c:val>
            <c:numRef>
              <c:f>Data!$AE$3:$AE$11</c:f>
              <c:numCache>
                <c:formatCode>0.00%</c:formatCode>
                <c:ptCount val="9"/>
                <c:pt idx="0">
                  <c:v>1.0000000000001674E-4</c:v>
                </c:pt>
                <c:pt idx="1">
                  <c:v>0</c:v>
                </c:pt>
                <c:pt idx="2">
                  <c:v>2.0000000000000573E-4</c:v>
                </c:pt>
                <c:pt idx="3">
                  <c:v>-2.0000000000003348E-4</c:v>
                </c:pt>
                <c:pt idx="4">
                  <c:v>2.9999999999999472E-4</c:v>
                </c:pt>
                <c:pt idx="5">
                  <c:v>2.0000000000003348E-4</c:v>
                </c:pt>
                <c:pt idx="6">
                  <c:v>-2.0000000000000573E-4</c:v>
                </c:pt>
                <c:pt idx="7">
                  <c:v>5.0000000000000044E-4</c:v>
                </c:pt>
                <c:pt idx="8">
                  <c:v>-9.9999999999988987E-5</c:v>
                </c:pt>
              </c:numCache>
            </c:numRef>
          </c:val>
          <c:smooth val="0"/>
          <c:extLst>
            <c:ext xmlns:c16="http://schemas.microsoft.com/office/drawing/2014/chart" uri="{C3380CC4-5D6E-409C-BE32-E72D297353CC}">
              <c16:uniqueId val="{00000000-D921-4830-93B0-518F0DE79175}"/>
            </c:ext>
          </c:extLst>
        </c:ser>
        <c:dLbls>
          <c:showLegendKey val="0"/>
          <c:showVal val="0"/>
          <c:showCatName val="0"/>
          <c:showSerName val="0"/>
          <c:showPercent val="0"/>
          <c:showBubbleSize val="0"/>
        </c:dLbls>
        <c:marker val="1"/>
        <c:smooth val="0"/>
        <c:axId val="317809200"/>
        <c:axId val="317797680"/>
      </c:lineChart>
      <c:catAx>
        <c:axId val="317809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797680"/>
        <c:crosses val="autoZero"/>
        <c:auto val="1"/>
        <c:lblAlgn val="ctr"/>
        <c:lblOffset val="100"/>
        <c:noMultiLvlLbl val="0"/>
      </c:catAx>
      <c:valAx>
        <c:axId val="317797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Excess</a:t>
                </a:r>
                <a:r>
                  <a:rPr lang="en-GB" baseline="0"/>
                  <a:t> Return</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8092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t>Portfolios Weight by Maturity</a:t>
            </a:r>
            <a:r>
              <a:rPr lang="en-GB" sz="1400" baseline="0"/>
              <a:t> Schedule</a:t>
            </a:r>
            <a:endParaRPr lang="en-GB"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doughnutChart>
        <c:varyColors val="1"/>
        <c:ser>
          <c:idx val="0"/>
          <c:order val="0"/>
          <c:tx>
            <c:strRef>
              <c:f>Data!$L$59</c:f>
              <c:strCache>
                <c:ptCount val="1"/>
                <c:pt idx="0">
                  <c:v>Portfolios Weight</c:v>
                </c:pt>
              </c:strCache>
            </c:strRef>
          </c:tx>
          <c:dPt>
            <c:idx val="0"/>
            <c:bubble3D val="0"/>
            <c:spPr>
              <a:solidFill>
                <a:schemeClr val="accent2">
                  <a:shade val="45000"/>
                </a:schemeClr>
              </a:solidFill>
              <a:ln w="19050">
                <a:solidFill>
                  <a:schemeClr val="lt1"/>
                </a:solidFill>
              </a:ln>
              <a:effectLst/>
            </c:spPr>
            <c:extLst>
              <c:ext xmlns:c16="http://schemas.microsoft.com/office/drawing/2014/chart" uri="{C3380CC4-5D6E-409C-BE32-E72D297353CC}">
                <c16:uniqueId val="{00000001-2127-40CE-976C-8455A6EF2569}"/>
              </c:ext>
            </c:extLst>
          </c:dPt>
          <c:dPt>
            <c:idx val="1"/>
            <c:bubble3D val="0"/>
            <c:spPr>
              <a:solidFill>
                <a:schemeClr val="accent2">
                  <a:shade val="61000"/>
                </a:schemeClr>
              </a:solidFill>
              <a:ln w="19050">
                <a:solidFill>
                  <a:schemeClr val="lt1"/>
                </a:solidFill>
              </a:ln>
              <a:effectLst/>
            </c:spPr>
            <c:extLst>
              <c:ext xmlns:c16="http://schemas.microsoft.com/office/drawing/2014/chart" uri="{C3380CC4-5D6E-409C-BE32-E72D297353CC}">
                <c16:uniqueId val="{00000003-2127-40CE-976C-8455A6EF2569}"/>
              </c:ext>
            </c:extLst>
          </c:dPt>
          <c:dPt>
            <c:idx val="2"/>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5-2127-40CE-976C-8455A6EF2569}"/>
              </c:ext>
            </c:extLst>
          </c:dPt>
          <c:dPt>
            <c:idx val="3"/>
            <c:bubble3D val="0"/>
            <c:spPr>
              <a:solidFill>
                <a:schemeClr val="accent2">
                  <a:shade val="92000"/>
                </a:schemeClr>
              </a:solidFill>
              <a:ln w="19050">
                <a:solidFill>
                  <a:schemeClr val="lt1"/>
                </a:solidFill>
              </a:ln>
              <a:effectLst/>
            </c:spPr>
            <c:extLst>
              <c:ext xmlns:c16="http://schemas.microsoft.com/office/drawing/2014/chart" uri="{C3380CC4-5D6E-409C-BE32-E72D297353CC}">
                <c16:uniqueId val="{00000007-2127-40CE-976C-8455A6EF2569}"/>
              </c:ext>
            </c:extLst>
          </c:dPt>
          <c:dPt>
            <c:idx val="4"/>
            <c:bubble3D val="0"/>
            <c:spPr>
              <a:solidFill>
                <a:schemeClr val="accent2">
                  <a:tint val="93000"/>
                </a:schemeClr>
              </a:solidFill>
              <a:ln w="19050">
                <a:solidFill>
                  <a:schemeClr val="lt1"/>
                </a:solidFill>
              </a:ln>
              <a:effectLst/>
            </c:spPr>
            <c:extLst>
              <c:ext xmlns:c16="http://schemas.microsoft.com/office/drawing/2014/chart" uri="{C3380CC4-5D6E-409C-BE32-E72D297353CC}">
                <c16:uniqueId val="{00000009-2127-40CE-976C-8455A6EF2569}"/>
              </c:ext>
            </c:extLst>
          </c:dPt>
          <c:dPt>
            <c:idx val="5"/>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B-2127-40CE-976C-8455A6EF2569}"/>
              </c:ext>
            </c:extLst>
          </c:dPt>
          <c:dPt>
            <c:idx val="6"/>
            <c:bubble3D val="0"/>
            <c:spPr>
              <a:solidFill>
                <a:schemeClr val="accent2">
                  <a:tint val="62000"/>
                </a:schemeClr>
              </a:solidFill>
              <a:ln w="19050">
                <a:solidFill>
                  <a:schemeClr val="lt1"/>
                </a:solidFill>
              </a:ln>
              <a:effectLst/>
            </c:spPr>
            <c:extLst>
              <c:ext xmlns:c16="http://schemas.microsoft.com/office/drawing/2014/chart" uri="{C3380CC4-5D6E-409C-BE32-E72D297353CC}">
                <c16:uniqueId val="{0000000D-2127-40CE-976C-8455A6EF2569}"/>
              </c:ext>
            </c:extLst>
          </c:dPt>
          <c:dPt>
            <c:idx val="7"/>
            <c:bubble3D val="0"/>
            <c:spPr>
              <a:solidFill>
                <a:schemeClr val="accent2">
                  <a:tint val="46000"/>
                </a:schemeClr>
              </a:solidFill>
              <a:ln w="19050">
                <a:solidFill>
                  <a:schemeClr val="lt1"/>
                </a:solidFill>
              </a:ln>
              <a:effectLst/>
            </c:spPr>
            <c:extLst>
              <c:ext xmlns:c16="http://schemas.microsoft.com/office/drawing/2014/chart" uri="{C3380CC4-5D6E-409C-BE32-E72D297353CC}">
                <c16:uniqueId val="{0000000F-2127-40CE-976C-8455A6EF2569}"/>
              </c:ext>
            </c:extLst>
          </c:dPt>
          <c:cat>
            <c:strRef>
              <c:f>Data!$K$60:$K$67</c:f>
              <c:strCache>
                <c:ptCount val="8"/>
                <c:pt idx="0">
                  <c:v>1–3</c:v>
                </c:pt>
                <c:pt idx="1">
                  <c:v>3–5</c:v>
                </c:pt>
                <c:pt idx="2">
                  <c:v>5–7</c:v>
                </c:pt>
                <c:pt idx="3">
                  <c:v>7–10</c:v>
                </c:pt>
                <c:pt idx="4">
                  <c:v>10–15</c:v>
                </c:pt>
                <c:pt idx="5">
                  <c:v>15–20</c:v>
                </c:pt>
                <c:pt idx="6">
                  <c:v>20–30</c:v>
                </c:pt>
                <c:pt idx="7">
                  <c:v>&gt;30</c:v>
                </c:pt>
              </c:strCache>
            </c:strRef>
          </c:cat>
          <c:val>
            <c:numRef>
              <c:f>Data!$L$60:$L$67</c:f>
              <c:numCache>
                <c:formatCode>0.00%</c:formatCode>
                <c:ptCount val="8"/>
                <c:pt idx="0">
                  <c:v>0.2772</c:v>
                </c:pt>
                <c:pt idx="1">
                  <c:v>0.19589999999999999</c:v>
                </c:pt>
                <c:pt idx="2">
                  <c:v>0.12670000000000001</c:v>
                </c:pt>
                <c:pt idx="3">
                  <c:v>0.128</c:v>
                </c:pt>
                <c:pt idx="4">
                  <c:v>5.5800000000000002E-2</c:v>
                </c:pt>
                <c:pt idx="5">
                  <c:v>8.5000000000000006E-2</c:v>
                </c:pt>
                <c:pt idx="6">
                  <c:v>0.108</c:v>
                </c:pt>
                <c:pt idx="7">
                  <c:v>1.4200000000000001E-2</c:v>
                </c:pt>
              </c:numCache>
            </c:numRef>
          </c:val>
          <c:extLst>
            <c:ext xmlns:c16="http://schemas.microsoft.com/office/drawing/2014/chart" uri="{C3380CC4-5D6E-409C-BE32-E72D297353CC}">
              <c16:uniqueId val="{00000000-4EF8-434E-95A5-A6926C6832C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t>Portfolio Weight by Investment</a:t>
            </a:r>
            <a:r>
              <a:rPr lang="en-GB" sz="1400" baseline="0"/>
              <a:t> Grade</a:t>
            </a:r>
            <a:r>
              <a:rPr lang="en-GB" sz="1400"/>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Data!$I$59</c:f>
              <c:strCache>
                <c:ptCount val="1"/>
                <c:pt idx="0">
                  <c:v>Portfolio Weight </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B778-4C0C-B0C5-A6559AEDCF44}"/>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B778-4C0C-B0C5-A6559AEDCF44}"/>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B778-4C0C-B0C5-A6559AEDCF44}"/>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B778-4C0C-B0C5-A6559AEDCF44}"/>
              </c:ext>
            </c:extLst>
          </c:dPt>
          <c:cat>
            <c:strRef>
              <c:f>Data!$H$60:$H$63</c:f>
              <c:strCache>
                <c:ptCount val="4"/>
                <c:pt idx="0">
                  <c:v>AAA</c:v>
                </c:pt>
                <c:pt idx="1">
                  <c:v>AA</c:v>
                </c:pt>
                <c:pt idx="2">
                  <c:v>A</c:v>
                </c:pt>
                <c:pt idx="3">
                  <c:v>BBB</c:v>
                </c:pt>
              </c:strCache>
            </c:strRef>
          </c:cat>
          <c:val>
            <c:numRef>
              <c:f>Data!$I$60:$I$63</c:f>
              <c:numCache>
                <c:formatCode>0.00%</c:formatCode>
                <c:ptCount val="4"/>
                <c:pt idx="0">
                  <c:v>9.2700000000000005E-2</c:v>
                </c:pt>
                <c:pt idx="1">
                  <c:v>0.69579999999999997</c:v>
                </c:pt>
                <c:pt idx="2">
                  <c:v>0.128</c:v>
                </c:pt>
                <c:pt idx="3">
                  <c:v>8.3500000000000005E-2</c:v>
                </c:pt>
              </c:numCache>
            </c:numRef>
          </c:val>
          <c:extLst>
            <c:ext xmlns:c16="http://schemas.microsoft.com/office/drawing/2014/chart" uri="{C3380CC4-5D6E-409C-BE32-E72D297353CC}">
              <c16:uniqueId val="{00000000-04CE-4726-9DB8-ADD75DC4E79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Risk-Return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Data!$L$124</c:f>
              <c:strCache>
                <c:ptCount val="1"/>
                <c:pt idx="0">
                  <c:v>Volatility </c:v>
                </c:pt>
              </c:strCache>
            </c:strRef>
          </c:tx>
          <c:spPr>
            <a:ln w="38100" cap="rnd">
              <a:noFill/>
              <a:round/>
            </a:ln>
            <a:effectLst/>
          </c:spPr>
          <c:marker>
            <c:symbol val="circle"/>
            <c:size val="5"/>
            <c:spPr>
              <a:solidFill>
                <a:schemeClr val="accent1"/>
              </a:solidFill>
              <a:ln w="9525">
                <a:solidFill>
                  <a:schemeClr val="accent1"/>
                </a:solidFill>
              </a:ln>
              <a:effectLst/>
            </c:spPr>
          </c:marker>
          <c:dLbls>
            <c:dLbl>
              <c:idx val="0"/>
              <c:tx>
                <c:rich>
                  <a:bodyPr/>
                  <a:lstStyle/>
                  <a:p>
                    <a:r>
                      <a:rPr lang="en-US"/>
                      <a:t>VSMPX</a:t>
                    </a: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17C0-4C06-8F20-327625FE48F5}"/>
                </c:ext>
              </c:extLst>
            </c:dLbl>
            <c:dLbl>
              <c:idx val="1"/>
              <c:tx>
                <c:rich>
                  <a:bodyPr/>
                  <a:lstStyle/>
                  <a:p>
                    <a:r>
                      <a:rPr lang="en-US"/>
                      <a:t>ICOM</a:t>
                    </a: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17C0-4C06-8F20-327625FE48F5}"/>
                </c:ext>
              </c:extLst>
            </c:dLbl>
            <c:dLbl>
              <c:idx val="2"/>
              <c:tx>
                <c:rich>
                  <a:bodyPr/>
                  <a:lstStyle/>
                  <a:p>
                    <a:r>
                      <a:rPr lang="en-US"/>
                      <a:t>SGLO</a:t>
                    </a: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17C0-4C06-8F20-327625FE48F5}"/>
                </c:ext>
              </c:extLst>
            </c:dLbl>
            <c:dLbl>
              <c:idx val="3"/>
              <c:tx>
                <c:rich>
                  <a:bodyPr/>
                  <a:lstStyle/>
                  <a:p>
                    <a:r>
                      <a:rPr lang="en-US"/>
                      <a:t>S&amp;P</a:t>
                    </a:r>
                    <a:r>
                      <a:rPr lang="en-US" baseline="0"/>
                      <a:t> 500</a:t>
                    </a:r>
                    <a:endParaRPr lang="en-US"/>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17C0-4C06-8F20-327625FE48F5}"/>
                </c:ext>
              </c:extLst>
            </c:dLbl>
            <c:dLbl>
              <c:idx val="4"/>
              <c:tx>
                <c:rich>
                  <a:bodyPr/>
                  <a:lstStyle/>
                  <a:p>
                    <a:r>
                      <a:rPr lang="en-US"/>
                      <a:t>10-Year Treasury</a:t>
                    </a: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17C0-4C06-8F20-327625FE48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Data!$K$125:$K$129</c:f>
              <c:numCache>
                <c:formatCode>0.00%</c:formatCode>
                <c:ptCount val="5"/>
                <c:pt idx="0">
                  <c:v>0.1394</c:v>
                </c:pt>
                <c:pt idx="1">
                  <c:v>9.7000000000000003E-3</c:v>
                </c:pt>
                <c:pt idx="2">
                  <c:v>-1.4800000000000001E-2</c:v>
                </c:pt>
                <c:pt idx="3">
                  <c:v>8.5699999999999998E-2</c:v>
                </c:pt>
                <c:pt idx="4">
                  <c:v>2.4799999999999999E-2</c:v>
                </c:pt>
              </c:numCache>
            </c:numRef>
          </c:xVal>
          <c:yVal>
            <c:numRef>
              <c:f>Data!$L$125:$L$129</c:f>
              <c:numCache>
                <c:formatCode>0.00%</c:formatCode>
                <c:ptCount val="5"/>
                <c:pt idx="0">
                  <c:v>0.16739999999999999</c:v>
                </c:pt>
                <c:pt idx="1">
                  <c:v>0.1358</c:v>
                </c:pt>
                <c:pt idx="2">
                  <c:v>0.1113</c:v>
                </c:pt>
                <c:pt idx="3">
                  <c:v>0.14610000000000001</c:v>
                </c:pt>
                <c:pt idx="4">
                  <c:v>9.4999999999999998E-3</c:v>
                </c:pt>
              </c:numCache>
            </c:numRef>
          </c:yVal>
          <c:smooth val="0"/>
          <c:extLst>
            <c:ext xmlns:c16="http://schemas.microsoft.com/office/drawing/2014/chart" uri="{C3380CC4-5D6E-409C-BE32-E72D297353CC}">
              <c16:uniqueId val="{00000000-17C0-4C06-8F20-327625FE48F5}"/>
            </c:ext>
          </c:extLst>
        </c:ser>
        <c:dLbls>
          <c:dLblPos val="t"/>
          <c:showLegendKey val="0"/>
          <c:showVal val="1"/>
          <c:showCatName val="0"/>
          <c:showSerName val="0"/>
          <c:showPercent val="0"/>
          <c:showBubbleSize val="0"/>
        </c:dLbls>
        <c:axId val="1039027936"/>
        <c:axId val="1039036576"/>
      </c:scatterChart>
      <c:valAx>
        <c:axId val="1039027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036576"/>
        <c:crosses val="autoZero"/>
        <c:crossBetween val="midCat"/>
      </c:valAx>
      <c:valAx>
        <c:axId val="1039036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Volatility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0279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chart" Target="../charts/chart5.xml"/><Relationship Id="rId1" Type="http://schemas.openxmlformats.org/officeDocument/2006/relationships/image" Target="../media/image5.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9.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3657599</xdr:colOff>
      <xdr:row>14</xdr:row>
      <xdr:rowOff>71266</xdr:rowOff>
    </xdr:from>
    <xdr:to>
      <xdr:col>7</xdr:col>
      <xdr:colOff>544113</xdr:colOff>
      <xdr:row>31</xdr:row>
      <xdr:rowOff>276225</xdr:rowOff>
    </xdr:to>
    <xdr:graphicFrame macro="">
      <xdr:nvGraphicFramePr>
        <xdr:cNvPr id="4" name="Chart 3">
          <a:extLst>
            <a:ext uri="{FF2B5EF4-FFF2-40B4-BE49-F238E27FC236}">
              <a16:creationId xmlns:a16="http://schemas.microsoft.com/office/drawing/2014/main" id="{2F01FB15-BAE7-4CB2-966B-FBB52DAF0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176212</xdr:colOff>
      <xdr:row>14</xdr:row>
      <xdr:rowOff>104774</xdr:rowOff>
    </xdr:from>
    <xdr:to>
      <xdr:col>2</xdr:col>
      <xdr:colOff>3519486</xdr:colOff>
      <xdr:row>32</xdr:row>
      <xdr:rowOff>228600</xdr:rowOff>
    </xdr:to>
    <xdr:graphicFrame macro="">
      <xdr:nvGraphicFramePr>
        <xdr:cNvPr id="11" name="Chart 10">
          <a:extLst>
            <a:ext uri="{FF2B5EF4-FFF2-40B4-BE49-F238E27FC236}">
              <a16:creationId xmlns:a16="http://schemas.microsoft.com/office/drawing/2014/main" id="{56486CB2-998C-42A9-BDA6-3B1613388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1116823</xdr:colOff>
      <xdr:row>2</xdr:row>
      <xdr:rowOff>66674</xdr:rowOff>
    </xdr:from>
    <xdr:to>
      <xdr:col>8</xdr:col>
      <xdr:colOff>73812</xdr:colOff>
      <xdr:row>14</xdr:row>
      <xdr:rowOff>142874</xdr:rowOff>
    </xdr:to>
    <xdr:pic>
      <xdr:nvPicPr>
        <xdr:cNvPr id="12" name="Picture 11">
          <a:extLst>
            <a:ext uri="{FF2B5EF4-FFF2-40B4-BE49-F238E27FC236}">
              <a16:creationId xmlns:a16="http://schemas.microsoft.com/office/drawing/2014/main" id="{85318BC7-13CE-4F20-94A0-9007994F106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149046" y="371474"/>
          <a:ext cx="6467428" cy="3095625"/>
        </a:xfrm>
        <a:prstGeom prst="rect">
          <a:avLst/>
        </a:prstGeom>
      </xdr:spPr>
    </xdr:pic>
    <xdr:clientData/>
  </xdr:twoCellAnchor>
  <xdr:twoCellAnchor>
    <xdr:from>
      <xdr:col>0</xdr:col>
      <xdr:colOff>252412</xdr:colOff>
      <xdr:row>0</xdr:row>
      <xdr:rowOff>9524</xdr:rowOff>
    </xdr:from>
    <xdr:to>
      <xdr:col>2</xdr:col>
      <xdr:colOff>2771775</xdr:colOff>
      <xdr:row>1</xdr:row>
      <xdr:rowOff>295274</xdr:rowOff>
    </xdr:to>
    <xdr:sp macro="" textlink="">
      <xdr:nvSpPr>
        <xdr:cNvPr id="2" name="TextBox 1">
          <a:extLst>
            <a:ext uri="{FF2B5EF4-FFF2-40B4-BE49-F238E27FC236}">
              <a16:creationId xmlns:a16="http://schemas.microsoft.com/office/drawing/2014/main" id="{39C6F5C5-F56D-6435-5244-69FDEEAAE3F1}"/>
            </a:ext>
          </a:extLst>
        </xdr:cNvPr>
        <xdr:cNvSpPr txBox="1"/>
      </xdr:nvSpPr>
      <xdr:spPr>
        <a:xfrm>
          <a:off x="504824" y="9524"/>
          <a:ext cx="6410326" cy="447675"/>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bg1"/>
              </a:solidFill>
            </a:rPr>
            <a:t>ETF Performance Tracker (July</a:t>
          </a:r>
          <a:r>
            <a:rPr lang="en-GB" sz="2000" b="1" baseline="0">
              <a:solidFill>
                <a:schemeClr val="bg1"/>
              </a:solidFill>
            </a:rPr>
            <a:t> 2025) </a:t>
          </a:r>
          <a:r>
            <a:rPr lang="en-GB" sz="2000" i="1" baseline="0">
              <a:solidFill>
                <a:schemeClr val="bg1"/>
              </a:solidFill>
            </a:rPr>
            <a:t>By Theodore &amp; Moses </a:t>
          </a:r>
          <a:endParaRPr lang="en-GB" sz="2000" i="1">
            <a:solidFill>
              <a:schemeClr val="bg1"/>
            </a:solidFill>
          </a:endParaRPr>
        </a:p>
      </xdr:txBody>
    </xdr:sp>
    <xdr:clientData/>
  </xdr:twoCellAnchor>
  <xdr:twoCellAnchor editAs="oneCell">
    <xdr:from>
      <xdr:col>3</xdr:col>
      <xdr:colOff>52386</xdr:colOff>
      <xdr:row>7</xdr:row>
      <xdr:rowOff>9525</xdr:rowOff>
    </xdr:from>
    <xdr:to>
      <xdr:col>3</xdr:col>
      <xdr:colOff>714374</xdr:colOff>
      <xdr:row>12</xdr:row>
      <xdr:rowOff>12981</xdr:rowOff>
    </xdr:to>
    <xdr:pic>
      <xdr:nvPicPr>
        <xdr:cNvPr id="3" name="Picture 2">
          <a:extLst>
            <a:ext uri="{FF2B5EF4-FFF2-40B4-BE49-F238E27FC236}">
              <a16:creationId xmlns:a16="http://schemas.microsoft.com/office/drawing/2014/main" id="{1EE89DCB-3F71-2EE1-397B-5178FCB40DFC}"/>
            </a:ext>
          </a:extLst>
        </xdr:cNvPr>
        <xdr:cNvPicPr>
          <a:picLocks noChangeAspect="1"/>
        </xdr:cNvPicPr>
      </xdr:nvPicPr>
      <xdr:blipFill rotWithShape="1">
        <a:blip xmlns:r="http://schemas.openxmlformats.org/officeDocument/2006/relationships" r:embed="rId4"/>
        <a:srcRect l="13123" t="5084" r="23136" b="7640"/>
        <a:stretch>
          <a:fillRect/>
        </a:stretch>
      </xdr:blipFill>
      <xdr:spPr>
        <a:xfrm>
          <a:off x="9020172" y="1647825"/>
          <a:ext cx="1323976" cy="13369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438150</xdr:colOff>
      <xdr:row>13</xdr:row>
      <xdr:rowOff>142874</xdr:rowOff>
    </xdr:from>
    <xdr:to>
      <xdr:col>12</xdr:col>
      <xdr:colOff>485775</xdr:colOff>
      <xdr:row>33</xdr:row>
      <xdr:rowOff>180975</xdr:rowOff>
    </xdr:to>
    <xdr:graphicFrame macro="">
      <xdr:nvGraphicFramePr>
        <xdr:cNvPr id="3" name="Chart 2">
          <a:extLst>
            <a:ext uri="{FF2B5EF4-FFF2-40B4-BE49-F238E27FC236}">
              <a16:creationId xmlns:a16="http://schemas.microsoft.com/office/drawing/2014/main" id="{45562CBC-1E6F-4959-86CC-2F8C3A8C4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200026</xdr:colOff>
      <xdr:row>14</xdr:row>
      <xdr:rowOff>133349</xdr:rowOff>
    </xdr:from>
    <xdr:to>
      <xdr:col>27</xdr:col>
      <xdr:colOff>295276</xdr:colOff>
      <xdr:row>33</xdr:row>
      <xdr:rowOff>152400</xdr:rowOff>
    </xdr:to>
    <xdr:graphicFrame macro="">
      <xdr:nvGraphicFramePr>
        <xdr:cNvPr id="4" name="Chart 3">
          <a:extLst>
            <a:ext uri="{FF2B5EF4-FFF2-40B4-BE49-F238E27FC236}">
              <a16:creationId xmlns:a16="http://schemas.microsoft.com/office/drawing/2014/main" id="{5496712C-71E6-4C23-A105-28B5260B39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514350</xdr:colOff>
      <xdr:row>2</xdr:row>
      <xdr:rowOff>19050</xdr:rowOff>
    </xdr:from>
    <xdr:to>
      <xdr:col>29</xdr:col>
      <xdr:colOff>76200</xdr:colOff>
      <xdr:row>13</xdr:row>
      <xdr:rowOff>167699</xdr:rowOff>
    </xdr:to>
    <xdr:pic>
      <xdr:nvPicPr>
        <xdr:cNvPr id="6" name="Picture 5">
          <a:extLst>
            <a:ext uri="{FF2B5EF4-FFF2-40B4-BE49-F238E27FC236}">
              <a16:creationId xmlns:a16="http://schemas.microsoft.com/office/drawing/2014/main" id="{46834905-D0EB-4F99-A025-0EDD29DEC1F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458575" y="409575"/>
          <a:ext cx="6267450" cy="2996624"/>
        </a:xfrm>
        <a:prstGeom prst="rect">
          <a:avLst/>
        </a:prstGeom>
      </xdr:spPr>
    </xdr:pic>
    <xdr:clientData/>
  </xdr:twoCellAnchor>
  <xdr:twoCellAnchor editAs="oneCell">
    <xdr:from>
      <xdr:col>14</xdr:col>
      <xdr:colOff>171451</xdr:colOff>
      <xdr:row>6</xdr:row>
      <xdr:rowOff>95250</xdr:rowOff>
    </xdr:from>
    <xdr:to>
      <xdr:col>16</xdr:col>
      <xdr:colOff>476250</xdr:colOff>
      <xdr:row>11</xdr:row>
      <xdr:rowOff>262482</xdr:rowOff>
    </xdr:to>
    <xdr:pic>
      <xdr:nvPicPr>
        <xdr:cNvPr id="5" name="Picture 4">
          <a:extLst>
            <a:ext uri="{FF2B5EF4-FFF2-40B4-BE49-F238E27FC236}">
              <a16:creationId xmlns:a16="http://schemas.microsoft.com/office/drawing/2014/main" id="{95E716B2-05F6-E26A-1B78-5D78048FD9B9}"/>
            </a:ext>
          </a:extLst>
        </xdr:cNvPr>
        <xdr:cNvPicPr>
          <a:picLocks noChangeAspect="1"/>
        </xdr:cNvPicPr>
      </xdr:nvPicPr>
      <xdr:blipFill rotWithShape="1">
        <a:blip xmlns:r="http://schemas.openxmlformats.org/officeDocument/2006/relationships" r:embed="rId4"/>
        <a:srcRect l="9666" t="5497" r="11190" b="5856"/>
        <a:stretch>
          <a:fillRect/>
        </a:stretch>
      </xdr:blipFill>
      <xdr:spPr>
        <a:xfrm>
          <a:off x="8677276" y="1466850"/>
          <a:ext cx="1523999" cy="1500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104774</xdr:colOff>
      <xdr:row>2</xdr:row>
      <xdr:rowOff>93134</xdr:rowOff>
    </xdr:from>
    <xdr:to>
      <xdr:col>28</xdr:col>
      <xdr:colOff>394371</xdr:colOff>
      <xdr:row>14</xdr:row>
      <xdr:rowOff>135468</xdr:rowOff>
    </xdr:to>
    <xdr:pic>
      <xdr:nvPicPr>
        <xdr:cNvPr id="6" name="Picture 5">
          <a:extLst>
            <a:ext uri="{FF2B5EF4-FFF2-40B4-BE49-F238E27FC236}">
              <a16:creationId xmlns:a16="http://schemas.microsoft.com/office/drawing/2014/main" id="{026B9728-DCEC-7F04-0CDE-BC7AC6D441C5}"/>
            </a:ext>
          </a:extLst>
        </xdr:cNvPr>
        <xdr:cNvPicPr>
          <a:picLocks noChangeAspect="1"/>
        </xdr:cNvPicPr>
      </xdr:nvPicPr>
      <xdr:blipFill>
        <a:blip xmlns:r="http://schemas.openxmlformats.org/officeDocument/2006/relationships" r:embed="rId1"/>
        <a:stretch>
          <a:fillRect/>
        </a:stretch>
      </xdr:blipFill>
      <xdr:spPr>
        <a:xfrm>
          <a:off x="11077574" y="474134"/>
          <a:ext cx="6385597" cy="3080809"/>
        </a:xfrm>
        <a:prstGeom prst="rect">
          <a:avLst/>
        </a:prstGeom>
      </xdr:spPr>
    </xdr:pic>
    <xdr:clientData/>
  </xdr:twoCellAnchor>
  <xdr:twoCellAnchor>
    <xdr:from>
      <xdr:col>0</xdr:col>
      <xdr:colOff>314325</xdr:colOff>
      <xdr:row>12</xdr:row>
      <xdr:rowOff>144993</xdr:rowOff>
    </xdr:from>
    <xdr:to>
      <xdr:col>12</xdr:col>
      <xdr:colOff>476251</xdr:colOff>
      <xdr:row>34</xdr:row>
      <xdr:rowOff>133350</xdr:rowOff>
    </xdr:to>
    <xdr:graphicFrame macro="">
      <xdr:nvGraphicFramePr>
        <xdr:cNvPr id="8" name="Chart 7">
          <a:extLst>
            <a:ext uri="{FF2B5EF4-FFF2-40B4-BE49-F238E27FC236}">
              <a16:creationId xmlns:a16="http://schemas.microsoft.com/office/drawing/2014/main" id="{CA8E1CD9-BE00-419D-8BB9-2A8730E5E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428625</xdr:colOff>
      <xdr:row>16</xdr:row>
      <xdr:rowOff>95251</xdr:rowOff>
    </xdr:from>
    <xdr:to>
      <xdr:col>20</xdr:col>
      <xdr:colOff>400050</xdr:colOff>
      <xdr:row>30</xdr:row>
      <xdr:rowOff>164839</xdr:rowOff>
    </xdr:to>
    <xdr:pic>
      <xdr:nvPicPr>
        <xdr:cNvPr id="9" name="Picture 8">
          <a:extLst>
            <a:ext uri="{FF2B5EF4-FFF2-40B4-BE49-F238E27FC236}">
              <a16:creationId xmlns:a16="http://schemas.microsoft.com/office/drawing/2014/main" id="{7BB0E8D0-729C-C6C6-C875-A66C03ADCF18}"/>
            </a:ext>
          </a:extLst>
        </xdr:cNvPr>
        <xdr:cNvPicPr>
          <a:picLocks noChangeAspect="1"/>
        </xdr:cNvPicPr>
      </xdr:nvPicPr>
      <xdr:blipFill rotWithShape="1">
        <a:blip xmlns:r="http://schemas.openxmlformats.org/officeDocument/2006/relationships" r:embed="rId3"/>
        <a:srcRect l="13157" t="4840" r="11558" b="3216"/>
        <a:stretch>
          <a:fillRect/>
        </a:stretch>
      </xdr:blipFill>
      <xdr:spPr>
        <a:xfrm>
          <a:off x="8324850" y="3895726"/>
          <a:ext cx="4238625" cy="2736588"/>
        </a:xfrm>
        <a:prstGeom prst="rect">
          <a:avLst/>
        </a:prstGeom>
      </xdr:spPr>
    </xdr:pic>
    <xdr:clientData/>
  </xdr:twoCellAnchor>
  <xdr:twoCellAnchor editAs="oneCell">
    <xdr:from>
      <xdr:col>22</xdr:col>
      <xdr:colOff>419100</xdr:colOff>
      <xdr:row>15</xdr:row>
      <xdr:rowOff>104775</xdr:rowOff>
    </xdr:from>
    <xdr:to>
      <xdr:col>27</xdr:col>
      <xdr:colOff>295220</xdr:colOff>
      <xdr:row>30</xdr:row>
      <xdr:rowOff>133350</xdr:rowOff>
    </xdr:to>
    <xdr:pic>
      <xdr:nvPicPr>
        <xdr:cNvPr id="10" name="Picture 9">
          <a:extLst>
            <a:ext uri="{FF2B5EF4-FFF2-40B4-BE49-F238E27FC236}">
              <a16:creationId xmlns:a16="http://schemas.microsoft.com/office/drawing/2014/main" id="{58FF5FDC-0912-A5C6-0D79-1F42433F98F8}"/>
            </a:ext>
          </a:extLst>
        </xdr:cNvPr>
        <xdr:cNvPicPr>
          <a:picLocks noChangeAspect="1"/>
        </xdr:cNvPicPr>
      </xdr:nvPicPr>
      <xdr:blipFill rotWithShape="1">
        <a:blip xmlns:r="http://schemas.openxmlformats.org/officeDocument/2006/relationships" r:embed="rId4"/>
        <a:srcRect l="24669" t="3111" r="23435"/>
        <a:stretch>
          <a:fillRect/>
        </a:stretch>
      </xdr:blipFill>
      <xdr:spPr>
        <a:xfrm>
          <a:off x="13801725" y="3714750"/>
          <a:ext cx="2924120" cy="2886075"/>
        </a:xfrm>
        <a:prstGeom prst="rect">
          <a:avLst/>
        </a:prstGeom>
      </xdr:spPr>
    </xdr:pic>
    <xdr:clientData/>
  </xdr:twoCellAnchor>
  <xdr:twoCellAnchor editAs="oneCell">
    <xdr:from>
      <xdr:col>11</xdr:col>
      <xdr:colOff>400049</xdr:colOff>
      <xdr:row>7</xdr:row>
      <xdr:rowOff>161925</xdr:rowOff>
    </xdr:from>
    <xdr:to>
      <xdr:col>16</xdr:col>
      <xdr:colOff>604542</xdr:colOff>
      <xdr:row>11</xdr:row>
      <xdr:rowOff>133350</xdr:rowOff>
    </xdr:to>
    <xdr:pic>
      <xdr:nvPicPr>
        <xdr:cNvPr id="12" name="Picture 11">
          <a:extLst>
            <a:ext uri="{FF2B5EF4-FFF2-40B4-BE49-F238E27FC236}">
              <a16:creationId xmlns:a16="http://schemas.microsoft.com/office/drawing/2014/main" id="{F3394727-4C3A-9817-B8F7-19ED128F20DE}"/>
            </a:ext>
          </a:extLst>
        </xdr:cNvPr>
        <xdr:cNvPicPr>
          <a:picLocks noChangeAspect="1"/>
        </xdr:cNvPicPr>
      </xdr:nvPicPr>
      <xdr:blipFill rotWithShape="1">
        <a:blip xmlns:r="http://schemas.openxmlformats.org/officeDocument/2006/relationships" r:embed="rId5"/>
        <a:srcRect l="4687" t="10948" r="3138" b="6582"/>
        <a:stretch>
          <a:fillRect/>
        </a:stretch>
      </xdr:blipFill>
      <xdr:spPr>
        <a:xfrm>
          <a:off x="7077074" y="1866900"/>
          <a:ext cx="3252493" cy="1038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28575</xdr:colOff>
      <xdr:row>2</xdr:row>
      <xdr:rowOff>57150</xdr:rowOff>
    </xdr:from>
    <xdr:to>
      <xdr:col>25</xdr:col>
      <xdr:colOff>504825</xdr:colOff>
      <xdr:row>19</xdr:row>
      <xdr:rowOff>9525</xdr:rowOff>
    </xdr:to>
    <xdr:graphicFrame macro="">
      <xdr:nvGraphicFramePr>
        <xdr:cNvPr id="3" name="Chart 2">
          <a:extLst>
            <a:ext uri="{FF2B5EF4-FFF2-40B4-BE49-F238E27FC236}">
              <a16:creationId xmlns:a16="http://schemas.microsoft.com/office/drawing/2014/main" id="{223B82F2-063D-43BC-A4A3-A96E1C4A3D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400050</xdr:colOff>
      <xdr:row>4</xdr:row>
      <xdr:rowOff>85724</xdr:rowOff>
    </xdr:from>
    <xdr:to>
      <xdr:col>16</xdr:col>
      <xdr:colOff>171451</xdr:colOff>
      <xdr:row>36</xdr:row>
      <xdr:rowOff>38099</xdr:rowOff>
    </xdr:to>
    <xdr:sp macro="" textlink="">
      <xdr:nvSpPr>
        <xdr:cNvPr id="4" name="TextBox 3">
          <a:extLst>
            <a:ext uri="{FF2B5EF4-FFF2-40B4-BE49-F238E27FC236}">
              <a16:creationId xmlns:a16="http://schemas.microsoft.com/office/drawing/2014/main" id="{6F48DE8B-442E-BD1F-4B11-965E50184B5E}"/>
            </a:ext>
          </a:extLst>
        </xdr:cNvPr>
        <xdr:cNvSpPr txBox="1"/>
      </xdr:nvSpPr>
      <xdr:spPr>
        <a:xfrm>
          <a:off x="400050" y="990599"/>
          <a:ext cx="11525251" cy="6124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Highlights: </a:t>
          </a:r>
        </a:p>
        <a:p>
          <a:r>
            <a:rPr lang="en-GB" sz="1400" b="1"/>
            <a:t>VSMPX's</a:t>
          </a:r>
          <a:r>
            <a:rPr lang="en-GB" sz="1300" b="0" baseline="0"/>
            <a:t> Sharpe ratio of 0.68 indicates strong risk-adjusted performance, an alpha (0.0035%) of almost zero and a Beta (0.9996) reflect near-perfect tracking of the US Equity Market. The fund's price trajectory has been a steady long-term uptrend (notably rebounding strongly from brief corrections like 2020), often trading above its 50 and 100-day moving averages, signalling sustained positive momentum. </a:t>
          </a:r>
          <a:r>
            <a:rPr lang="en-GB" sz="1300" b="1" baseline="0"/>
            <a:t>ICOM's </a:t>
          </a:r>
          <a:r>
            <a:rPr lang="en-GB" sz="1300" b="0" baseline="0"/>
            <a:t>modest annual returns (0.97%) have resulted in a negative Sharpe ratio. Its alpha and beta (-2.79% and 0.82) show that ICOM has slightly underperformed its benchmark index, likely due to future roll costs and tracking inefficiencies inherent in snythetic commodity exposure.  The funds performance is cyclical, it was largely flat in the late 2010s followed by a big rally in 2021-22  amid surging inflation. </a:t>
          </a:r>
          <a:r>
            <a:rPr lang="en-GB" sz="1300"/>
            <a:t>This fund’s price spiked well above moving averages during the 2021–22 commodity boom, then mean-reverted, illustrating its role as an </a:t>
          </a:r>
          <a:r>
            <a:rPr lang="en-GB" sz="1300" b="0"/>
            <a:t>inflation hedge </a:t>
          </a:r>
          <a:r>
            <a:rPr lang="en-GB" sz="1300"/>
            <a:t>and diversifier. </a:t>
          </a:r>
          <a:r>
            <a:rPr lang="en-GB" sz="1300" b="1"/>
            <a:t>SGLO</a:t>
          </a:r>
          <a:r>
            <a:rPr lang="en-GB" sz="1300" b="1" baseline="0"/>
            <a:t> </a:t>
          </a:r>
          <a:r>
            <a:rPr lang="en-GB" sz="1300" b="0" baseline="0"/>
            <a:t>displayed negative annualised returns (-1.5%), reflecting recent bond market downturns. With an alpha (-0.01%) of essentially zero and a Beta of 0.85, SGLO closely tracks the bond index whilst being less volatile then equities. SGLOs price climbed through the 2010s, as it benefited from falling rates, and peaked in 2020. It has declined substantially as yields rose in a contractionary monetary policy environment and has often stayed below its long-term moving averages during this downtrend. This fund provides stability and income from high-quality government bonds, despite recent losses from rate hikes. </a:t>
          </a:r>
          <a:endParaRPr lang="en-GB" sz="1300" b="0"/>
        </a:p>
        <a:p>
          <a:endParaRPr lang="en-GB" sz="1600" b="1" baseline="0"/>
        </a:p>
        <a:p>
          <a:r>
            <a:rPr lang="en-GB" sz="1600" b="1" baseline="0"/>
            <a:t>Reccomendations</a:t>
          </a:r>
          <a:r>
            <a:rPr lang="en-GB" sz="1600" baseline="0"/>
            <a:t>: </a:t>
          </a:r>
        </a:p>
        <a:p>
          <a:r>
            <a:rPr lang="en-GB" sz="1300"/>
            <a:t>A well-rounded </a:t>
          </a:r>
          <a:r>
            <a:rPr lang="en-GB" sz="1300" b="0"/>
            <a:t>portfolio allocation </a:t>
          </a:r>
          <a:r>
            <a:rPr lang="en-GB" sz="1300"/>
            <a:t>would capitalize on the complementary nature of VSMPX, ICOM, and SGLO. We recommend using VSMPX as the core </a:t>
          </a:r>
          <a:r>
            <a:rPr lang="en-GB" sz="1300" b="0"/>
            <a:t>growth</a:t>
          </a:r>
          <a:r>
            <a:rPr lang="en-GB" sz="1300"/>
            <a:t> holding, given its strong long-term performance and broad equity diversification. Around this equity core, adding SGLO can </a:t>
          </a:r>
          <a:r>
            <a:rPr lang="en-GB" sz="1300" b="0"/>
            <a:t>dampen portfolio volatility </a:t>
          </a:r>
          <a:r>
            <a:rPr lang="en-GB" sz="1300"/>
            <a:t>and provide steady income. It's high quality bond exposure can serve as a counterforce during equity market turbulence.</a:t>
          </a:r>
          <a:r>
            <a:rPr lang="en-GB" sz="1300" baseline="0"/>
            <a:t> Incorporaing a smaller allocation to ICOM is prudent as an inflation hedge and diversifier. Commodities tend to thrive during inflation spikes, due to the appreciating value of the underlying asset. This would offer protection exactly when stocks and bonds falter. T</a:t>
          </a:r>
          <a:r>
            <a:rPr lang="en-GB" sz="1300"/>
            <a:t>he exact weights would depend on an investor’s risk tolerance and outlook, but a </a:t>
          </a:r>
          <a:r>
            <a:rPr lang="en-GB" sz="1300" b="0"/>
            <a:t>balanced approach </a:t>
          </a:r>
          <a:r>
            <a:rPr lang="en-GB" sz="1300"/>
            <a:t>might overweight equities (for return potential) while maintaining meaningful positions in bonds and a modest sleeve of commodities. This mix leverages the low correlations between stocks, bonds, and commodities to achieve a more efficient risk/return trade-off and</a:t>
          </a:r>
          <a:r>
            <a:rPr lang="en-GB" sz="1300" baseline="0"/>
            <a:t> achieving a stronger overall Sharpe ratio. Through combining all three funds, we believe that an investor could benefit from equities' superior growth, bonds' ability to preserve capital during downturns and commodities' capacity to offset inflation and idiosyncractic shocks.</a:t>
          </a:r>
          <a:endParaRPr lang="en-GB" sz="1300"/>
        </a:p>
      </xdr:txBody>
    </xdr:sp>
    <xdr:clientData/>
  </xdr:twoCellAnchor>
  <xdr:twoCellAnchor>
    <xdr:from>
      <xdr:col>16</xdr:col>
      <xdr:colOff>333375</xdr:colOff>
      <xdr:row>19</xdr:row>
      <xdr:rowOff>19050</xdr:rowOff>
    </xdr:from>
    <xdr:to>
      <xdr:col>25</xdr:col>
      <xdr:colOff>285750</xdr:colOff>
      <xdr:row>35</xdr:row>
      <xdr:rowOff>190500</xdr:rowOff>
    </xdr:to>
    <xdr:graphicFrame macro="">
      <xdr:nvGraphicFramePr>
        <xdr:cNvPr id="5" name="Chart 4">
          <a:extLst>
            <a:ext uri="{FF2B5EF4-FFF2-40B4-BE49-F238E27FC236}">
              <a16:creationId xmlns:a16="http://schemas.microsoft.com/office/drawing/2014/main" id="{F0AF7E33-7979-4340-8576-910E40D024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419100</xdr:colOff>
      <xdr:row>1</xdr:row>
      <xdr:rowOff>176212</xdr:rowOff>
    </xdr:from>
    <xdr:to>
      <xdr:col>13</xdr:col>
      <xdr:colOff>114300</xdr:colOff>
      <xdr:row>16</xdr:row>
      <xdr:rowOff>61912</xdr:rowOff>
    </xdr:to>
    <xdr:graphicFrame macro="">
      <xdr:nvGraphicFramePr>
        <xdr:cNvPr id="3" name="Chart 2">
          <a:extLst>
            <a:ext uri="{FF2B5EF4-FFF2-40B4-BE49-F238E27FC236}">
              <a16:creationId xmlns:a16="http://schemas.microsoft.com/office/drawing/2014/main" id="{A485A31E-D38C-90CE-CE5E-51353CBD01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642937</xdr:colOff>
      <xdr:row>0</xdr:row>
      <xdr:rowOff>119062</xdr:rowOff>
    </xdr:from>
    <xdr:to>
      <xdr:col>39</xdr:col>
      <xdr:colOff>71437</xdr:colOff>
      <xdr:row>15</xdr:row>
      <xdr:rowOff>4762</xdr:rowOff>
    </xdr:to>
    <xdr:graphicFrame macro="">
      <xdr:nvGraphicFramePr>
        <xdr:cNvPr id="8" name="Chart 7">
          <a:extLst>
            <a:ext uri="{FF2B5EF4-FFF2-40B4-BE49-F238E27FC236}">
              <a16:creationId xmlns:a16="http://schemas.microsoft.com/office/drawing/2014/main" id="{DD75B726-9B1E-75F7-76B9-F17F4E213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228600</xdr:colOff>
      <xdr:row>56</xdr:row>
      <xdr:rowOff>52387</xdr:rowOff>
    </xdr:from>
    <xdr:to>
      <xdr:col>16</xdr:col>
      <xdr:colOff>171450</xdr:colOff>
      <xdr:row>70</xdr:row>
      <xdr:rowOff>52387</xdr:rowOff>
    </xdr:to>
    <xdr:graphicFrame macro="">
      <xdr:nvGraphicFramePr>
        <xdr:cNvPr id="5" name="Chart 4">
          <a:extLst>
            <a:ext uri="{FF2B5EF4-FFF2-40B4-BE49-F238E27FC236}">
              <a16:creationId xmlns:a16="http://schemas.microsoft.com/office/drawing/2014/main" id="{40177D96-ED0E-18F8-5032-8C467DDF7E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542925</xdr:colOff>
      <xdr:row>72</xdr:row>
      <xdr:rowOff>4762</xdr:rowOff>
    </xdr:from>
    <xdr:to>
      <xdr:col>15</xdr:col>
      <xdr:colOff>1619250</xdr:colOff>
      <xdr:row>86</xdr:row>
      <xdr:rowOff>80962</xdr:rowOff>
    </xdr:to>
    <xdr:graphicFrame macro="">
      <xdr:nvGraphicFramePr>
        <xdr:cNvPr id="6" name="Chart 5">
          <a:extLst>
            <a:ext uri="{FF2B5EF4-FFF2-40B4-BE49-F238E27FC236}">
              <a16:creationId xmlns:a16="http://schemas.microsoft.com/office/drawing/2014/main" id="{B4089C72-8F5D-0CBF-9FEB-1C331E5CC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400050</xdr:colOff>
      <xdr:row>123</xdr:row>
      <xdr:rowOff>166687</xdr:rowOff>
    </xdr:from>
    <xdr:to>
      <xdr:col>15</xdr:col>
      <xdr:colOff>1924050</xdr:colOff>
      <xdr:row>138</xdr:row>
      <xdr:rowOff>52387</xdr:rowOff>
    </xdr:to>
    <xdr:graphicFrame macro="">
      <xdr:nvGraphicFramePr>
        <xdr:cNvPr id="4" name="Chart 3">
          <a:extLst>
            <a:ext uri="{FF2B5EF4-FFF2-40B4-BE49-F238E27FC236}">
              <a16:creationId xmlns:a16="http://schemas.microsoft.com/office/drawing/2014/main" id="{41FC46A0-A7BB-8F08-CE7C-0EF78BB9D9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352425</xdr:colOff>
      <xdr:row>2</xdr:row>
      <xdr:rowOff>85725</xdr:rowOff>
    </xdr:from>
    <xdr:to>
      <xdr:col>13</xdr:col>
      <xdr:colOff>200025</xdr:colOff>
      <xdr:row>21</xdr:row>
      <xdr:rowOff>182403</xdr:rowOff>
    </xdr:to>
    <xdr:pic>
      <xdr:nvPicPr>
        <xdr:cNvPr id="9" name="Picture 8">
          <a:extLst>
            <a:ext uri="{FF2B5EF4-FFF2-40B4-BE49-F238E27FC236}">
              <a16:creationId xmlns:a16="http://schemas.microsoft.com/office/drawing/2014/main" id="{9A55877B-A3C7-70B2-7A66-8A4D86D5DF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466725"/>
          <a:ext cx="7772400" cy="3716178"/>
        </a:xfrm>
        <a:prstGeom prst="rect">
          <a:avLst/>
        </a:prstGeom>
      </xdr:spPr>
    </xdr:pic>
    <xdr:clientData/>
  </xdr:twoCellAnchor>
  <xdr:twoCellAnchor editAs="oneCell">
    <xdr:from>
      <xdr:col>15</xdr:col>
      <xdr:colOff>161925</xdr:colOff>
      <xdr:row>2</xdr:row>
      <xdr:rowOff>19050</xdr:rowOff>
    </xdr:from>
    <xdr:to>
      <xdr:col>28</xdr:col>
      <xdr:colOff>9525</xdr:colOff>
      <xdr:row>21</xdr:row>
      <xdr:rowOff>115728</xdr:rowOff>
    </xdr:to>
    <xdr:pic>
      <xdr:nvPicPr>
        <xdr:cNvPr id="11" name="Picture 10">
          <a:extLst>
            <a:ext uri="{FF2B5EF4-FFF2-40B4-BE49-F238E27FC236}">
              <a16:creationId xmlns:a16="http://schemas.microsoft.com/office/drawing/2014/main" id="{2357F437-4960-B26F-489C-C8FE1261A1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05925" y="400050"/>
          <a:ext cx="7772400" cy="3716178"/>
        </a:xfrm>
        <a:prstGeom prst="rect">
          <a:avLst/>
        </a:prstGeom>
      </xdr:spPr>
    </xdr:pic>
    <xdr:clientData/>
  </xdr:twoCellAnchor>
  <xdr:twoCellAnchor editAs="oneCell">
    <xdr:from>
      <xdr:col>1</xdr:col>
      <xdr:colOff>390525</xdr:colOff>
      <xdr:row>28</xdr:row>
      <xdr:rowOff>28575</xdr:rowOff>
    </xdr:from>
    <xdr:to>
      <xdr:col>14</xdr:col>
      <xdr:colOff>238125</xdr:colOff>
      <xdr:row>47</xdr:row>
      <xdr:rowOff>125253</xdr:rowOff>
    </xdr:to>
    <xdr:pic>
      <xdr:nvPicPr>
        <xdr:cNvPr id="13" name="Picture 12">
          <a:extLst>
            <a:ext uri="{FF2B5EF4-FFF2-40B4-BE49-F238E27FC236}">
              <a16:creationId xmlns:a16="http://schemas.microsoft.com/office/drawing/2014/main" id="{865D683F-A524-7E54-C1EB-ED21A1E8C9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0125" y="5362575"/>
          <a:ext cx="7772400" cy="371617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eo Oran" id="{3D1184DC-2C3D-4CED-A056-C5D896D3ECDE}" userId="49dc0a26a9e97671" providerId="Windows Live"/>
</personList>
</file>

<file path=xl/theme/theme1.xml><?xml version="1.0" encoding="utf-8"?>
<a:theme xmlns:a="http://schemas.openxmlformats.org/drawingml/2006/main" name="Office Theme">
  <a:themeElements>
    <a:clrScheme name="Custom 4">
      <a:dk1>
        <a:sysClr val="windowText" lastClr="000000"/>
      </a:dk1>
      <a:lt1>
        <a:sysClr val="window" lastClr="FFFFFF"/>
      </a:lt1>
      <a:dk2>
        <a:srgbClr val="323232"/>
      </a:dk2>
      <a:lt2>
        <a:srgbClr val="E3DED1"/>
      </a:lt2>
      <a:accent1>
        <a:srgbClr val="002060"/>
      </a:accent1>
      <a:accent2>
        <a:srgbClr val="002060"/>
      </a:accent2>
      <a:accent3>
        <a:srgbClr val="002060"/>
      </a:accent3>
      <a:accent4>
        <a:srgbClr val="002060"/>
      </a:accent4>
      <a:accent5>
        <a:srgbClr val="002060"/>
      </a:accent5>
      <a:accent6>
        <a:srgbClr val="C19859"/>
      </a:accent6>
      <a:hlink>
        <a:srgbClr val="6B9F25"/>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3" dT="2025-07-22T20:41:27.17" personId="{3D1184DC-2C3D-4CED-A056-C5D896D3ECDE}" id="{8A49D7F2-ACAD-42FB-965A-C2EC78948365}">
    <text>Definition: way of expressing the average yearly return of an investment, whilst taking compounding into consideration.
Formula: ((Ending Value/Beginning Value)^(1/no of years held)) - 1</text>
  </threadedComment>
  <threadedComment ref="A7" dT="2025-07-22T20:44:55.51" personId="{3D1184DC-2C3D-4CED-A056-C5D896D3ECDE}" id="{17C8D2B1-9B3C-4439-A276-FF37C74D1D41}">
    <text xml:space="preserve">Definition: measure of risk that express the degree in variation of trading price over time.
Calculated by taking the standard deviation of returns </text>
  </threadedComment>
  <threadedComment ref="A9" dT="2025-07-22T20:50:46.47" personId="{3D1184DC-2C3D-4CED-A056-C5D896D3ECDE}" id="{A5457B6F-4D44-4099-A698-864461EEFFFC}">
    <text>Definition: measures risk-adjusted investment performance against a risk-free asset. It tells you much excess return you receive for each additional unit of risk you assume.
Formula: (portfolio returns - average return of the risk free asset)/ Portfolio Volatility</text>
  </threadedComment>
  <threadedComment ref="B15" dT="2025-07-22T20:54:09.99" personId="{3D1184DC-2C3D-4CED-A056-C5D896D3ECDE}" id="{61EEB12F-49B2-4C08-A858-609E0F8BC41E}">
    <text>Definition: measures a portfolios excess return relative to its benchmark, adjusting for market risk.
Calculating using =INTERCEPT(portfolio returns, benchmark returns)</text>
  </threadedComment>
  <threadedComment ref="B16" dT="2025-07-22T20:55:35.34" personId="{3D1184DC-2C3D-4CED-A056-C5D896D3ECDE}" id="{D30C13C3-2471-49DA-A9C2-F3F30550F464}">
    <text>Definition: measures a portfolios sensitivity to market movements (systematic risk)
Calculating using =SLOPE( benchmark returns, portfolio returns)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C990-D2FE-4921-A0AB-E247343FD964}">
  <dimension ref="A1:AFP47"/>
  <sheetViews>
    <sheetView showFormulas="1" showGridLines="0" zoomScaleNormal="100" workbookViewId="0">
      <selection activeCell="E40" sqref="E40"/>
    </sheetView>
  </sheetViews>
  <sheetFormatPr defaultRowHeight="15" x14ac:dyDescent="0.25"/>
  <cols>
    <col min="1" max="1" width="4" customWidth="1"/>
    <col min="2" max="2" width="6.28515625" customWidth="1"/>
    <col min="3" max="3" width="56.5703125" bestFit="1" customWidth="1"/>
    <col min="4" max="4" width="23" bestFit="1" customWidth="1"/>
    <col min="5" max="5" width="13.7109375" bestFit="1" customWidth="1"/>
    <col min="15" max="15" width="18" bestFit="1" customWidth="1"/>
    <col min="16" max="16" width="37.28515625" bestFit="1" customWidth="1"/>
  </cols>
  <sheetData>
    <row r="1" spans="1:848" ht="12.75" customHeight="1" x14ac:dyDescent="0.25">
      <c r="A1" s="20"/>
      <c r="B1" s="20"/>
      <c r="C1" s="20"/>
      <c r="D1" s="20"/>
      <c r="E1" s="20"/>
      <c r="F1" s="20"/>
      <c r="G1" s="20"/>
      <c r="H1" s="20"/>
      <c r="I1" s="20"/>
    </row>
    <row r="2" spans="1:848" s="8" customFormat="1" ht="19.5" customHeight="1" x14ac:dyDescent="0.25">
      <c r="A2" s="20"/>
      <c r="B2" s="22"/>
      <c r="C2" s="22"/>
      <c r="D2" s="22"/>
      <c r="E2" s="22"/>
      <c r="F2" s="22"/>
      <c r="G2" s="22"/>
      <c r="H2" s="22"/>
      <c r="I2" s="22"/>
      <c r="J2" s="17"/>
      <c r="K2" s="17"/>
      <c r="L2" s="17"/>
      <c r="M2" s="17"/>
      <c r="N2" s="17"/>
      <c r="O2" s="17"/>
      <c r="P2" s="17"/>
      <c r="Q2" s="17"/>
      <c r="R2" s="17"/>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row>
    <row r="3" spans="1:848" x14ac:dyDescent="0.25">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row>
    <row r="4" spans="1:848" ht="24" customHeight="1" x14ac:dyDescent="0.4">
      <c r="C4" s="19" t="s">
        <v>0</v>
      </c>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row>
    <row r="5" spans="1:848" ht="15.75" customHeight="1" x14ac:dyDescent="0.35">
      <c r="D5" s="12"/>
      <c r="E5" s="12"/>
      <c r="F5" s="12"/>
      <c r="G5" s="12"/>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row>
    <row r="6" spans="1:848" ht="21" x14ac:dyDescent="0.35">
      <c r="C6" s="12" t="s">
        <v>1</v>
      </c>
      <c r="D6" s="12"/>
      <c r="E6" s="12"/>
      <c r="F6" s="12"/>
      <c r="G6" s="12"/>
      <c r="O6" s="2"/>
    </row>
    <row r="7" spans="1:848" ht="21" x14ac:dyDescent="0.35">
      <c r="C7" s="12" t="s">
        <v>2</v>
      </c>
      <c r="D7" s="10"/>
      <c r="E7" s="10"/>
      <c r="F7" s="10"/>
      <c r="O7" s="2"/>
    </row>
    <row r="8" spans="1:848" ht="21" x14ac:dyDescent="0.35">
      <c r="C8" s="10" t="s">
        <v>3</v>
      </c>
      <c r="D8" s="10"/>
      <c r="E8" s="10"/>
      <c r="F8" s="10"/>
      <c r="O8" s="2"/>
    </row>
    <row r="9" spans="1:848" ht="21" x14ac:dyDescent="0.35">
      <c r="C9" s="10" t="s">
        <v>4</v>
      </c>
      <c r="D9" s="10"/>
      <c r="E9" s="10"/>
      <c r="F9" s="10"/>
    </row>
    <row r="10" spans="1:848" ht="21" x14ac:dyDescent="0.35">
      <c r="C10" s="10" t="s">
        <v>5</v>
      </c>
      <c r="D10" s="10"/>
      <c r="E10" s="10"/>
      <c r="F10" s="10"/>
    </row>
    <row r="11" spans="1:848" ht="21" x14ac:dyDescent="0.35">
      <c r="C11" s="10" t="s">
        <v>86</v>
      </c>
      <c r="D11" s="10"/>
      <c r="E11" s="10"/>
      <c r="F11" s="10"/>
    </row>
    <row r="12" spans="1:848" ht="21" x14ac:dyDescent="0.35">
      <c r="C12" s="10" t="s">
        <v>6</v>
      </c>
      <c r="D12" s="11"/>
      <c r="E12" s="11"/>
      <c r="F12" s="11"/>
    </row>
    <row r="13" spans="1:848" ht="21" x14ac:dyDescent="0.35">
      <c r="C13" s="11" t="s">
        <v>84</v>
      </c>
      <c r="E13" s="2"/>
    </row>
    <row r="14" spans="1:848" x14ac:dyDescent="0.25">
      <c r="E14" s="2"/>
    </row>
    <row r="15" spans="1:848" x14ac:dyDescent="0.25">
      <c r="E15" s="2"/>
    </row>
    <row r="16" spans="1:848" x14ac:dyDescent="0.25">
      <c r="E16" s="3"/>
    </row>
    <row r="17" spans="5:5" x14ac:dyDescent="0.25">
      <c r="E17" s="2"/>
    </row>
    <row r="31" spans="5:5" ht="21" customHeight="1" x14ac:dyDescent="0.25"/>
    <row r="32" spans="5:5" ht="24" customHeight="1" x14ac:dyDescent="0.25"/>
    <row r="33" spans="1:19" ht="20.25" customHeight="1" x14ac:dyDescent="0.25">
      <c r="J33" s="18"/>
      <c r="K33" s="18"/>
      <c r="L33" s="18"/>
      <c r="M33" s="18"/>
      <c r="N33" s="18"/>
      <c r="O33" s="18"/>
      <c r="P33" s="18"/>
      <c r="Q33" s="18"/>
      <c r="R33" s="18"/>
      <c r="S33" s="9"/>
    </row>
    <row r="35" spans="1:19" ht="5.25" customHeight="1" x14ac:dyDescent="0.25"/>
    <row r="36" spans="1:19" x14ac:dyDescent="0.25">
      <c r="A36" s="23"/>
      <c r="B36" s="23"/>
      <c r="C36" s="23"/>
      <c r="D36" s="23"/>
      <c r="E36" s="23"/>
      <c r="F36" s="23"/>
      <c r="G36" s="23"/>
      <c r="H36" s="23"/>
      <c r="I36" s="23"/>
    </row>
    <row r="37" spans="1:19" x14ac:dyDescent="0.25">
      <c r="A37" s="23"/>
      <c r="B37" s="23"/>
      <c r="C37" s="23"/>
      <c r="D37" s="23"/>
      <c r="E37" s="23"/>
      <c r="F37" s="23"/>
      <c r="G37" s="23"/>
      <c r="H37" s="23"/>
      <c r="I37" s="23"/>
    </row>
    <row r="38" spans="1:19" x14ac:dyDescent="0.25">
      <c r="C38" s="1"/>
    </row>
    <row r="40" spans="1:19" ht="17.25" x14ac:dyDescent="0.3">
      <c r="C40" s="4"/>
    </row>
    <row r="42" spans="1:19" x14ac:dyDescent="0.25">
      <c r="C42" s="1"/>
    </row>
    <row r="45" spans="1:19" ht="17.25" x14ac:dyDescent="0.3">
      <c r="C45" s="4"/>
    </row>
    <row r="47" spans="1:19" x14ac:dyDescent="0.25">
      <c r="C47" s="1"/>
    </row>
  </sheetData>
  <mergeCells count="1">
    <mergeCell ref="A36:I3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C4311-825C-49BA-921E-06A0A9760C6A}">
  <sheetPr>
    <pageSetUpPr autoPageBreaks="0"/>
  </sheetPr>
  <dimension ref="A1:AE38"/>
  <sheetViews>
    <sheetView showGridLines="0" zoomScaleNormal="100" workbookViewId="0">
      <selection activeCell="R8" sqref="R8"/>
    </sheetView>
  </sheetViews>
  <sheetFormatPr defaultRowHeight="15" x14ac:dyDescent="0.25"/>
  <cols>
    <col min="1" max="1" width="8.7109375" customWidth="1"/>
  </cols>
  <sheetData>
    <row r="1" spans="1:31" ht="15.75" customHeight="1" x14ac:dyDescent="0.3">
      <c r="A1" s="21"/>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row>
    <row r="2" spans="1:31"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row>
    <row r="3" spans="1:31" x14ac:dyDescent="0.25">
      <c r="A3" s="1"/>
    </row>
    <row r="4" spans="1:31" ht="26.25" x14ac:dyDescent="0.4">
      <c r="C4" s="25" t="s">
        <v>7</v>
      </c>
      <c r="D4" s="25"/>
      <c r="E4" s="25"/>
      <c r="F4" s="25"/>
      <c r="G4" s="25"/>
      <c r="H4" s="25"/>
      <c r="I4" s="25"/>
      <c r="J4" s="25"/>
      <c r="K4" s="25"/>
      <c r="L4" s="25"/>
      <c r="M4" s="25"/>
      <c r="N4" s="25"/>
    </row>
    <row r="6" spans="1:31" ht="21" x14ac:dyDescent="0.35">
      <c r="C6" s="24" t="s">
        <v>58</v>
      </c>
      <c r="D6" s="24"/>
      <c r="E6" s="24"/>
      <c r="F6" s="24"/>
      <c r="G6" s="24"/>
      <c r="H6" s="24"/>
      <c r="I6" s="24"/>
      <c r="J6" s="24"/>
      <c r="K6" s="24"/>
      <c r="L6" s="24"/>
      <c r="M6" s="24"/>
      <c r="N6" s="24"/>
    </row>
    <row r="7" spans="1:31" ht="21" x14ac:dyDescent="0.35">
      <c r="C7" s="26" t="s">
        <v>59</v>
      </c>
      <c r="D7" s="26"/>
      <c r="E7" s="26"/>
      <c r="F7" s="26"/>
      <c r="G7" s="26"/>
      <c r="H7" s="26"/>
      <c r="I7" s="26"/>
      <c r="J7" s="26"/>
      <c r="K7" s="26"/>
      <c r="L7" s="26"/>
      <c r="M7" s="26"/>
      <c r="N7" s="26"/>
    </row>
    <row r="8" spans="1:31" ht="21" x14ac:dyDescent="0.35">
      <c r="C8" s="24" t="s">
        <v>8</v>
      </c>
      <c r="D8" s="24"/>
      <c r="E8" s="24"/>
      <c r="F8" s="24"/>
      <c r="G8" s="24"/>
      <c r="H8" s="24"/>
      <c r="I8" s="24"/>
      <c r="J8" s="24"/>
      <c r="K8" s="24"/>
      <c r="L8" s="24"/>
      <c r="M8" s="24"/>
      <c r="N8" s="24"/>
    </row>
    <row r="9" spans="1:31" ht="21" x14ac:dyDescent="0.35">
      <c r="C9" s="24" t="s">
        <v>9</v>
      </c>
      <c r="D9" s="24"/>
      <c r="E9" s="24"/>
      <c r="F9" s="24"/>
      <c r="G9" s="24"/>
      <c r="H9" s="24"/>
      <c r="I9" s="24"/>
      <c r="J9" s="24"/>
      <c r="K9" s="24"/>
      <c r="L9" s="24"/>
      <c r="M9" s="24"/>
      <c r="N9" s="24"/>
    </row>
    <row r="10" spans="1:31" ht="21" x14ac:dyDescent="0.35">
      <c r="C10" s="24" t="s">
        <v>10</v>
      </c>
      <c r="D10" s="24"/>
      <c r="E10" s="24"/>
      <c r="F10" s="24"/>
      <c r="G10" s="24"/>
      <c r="H10" s="24"/>
      <c r="I10" s="24"/>
      <c r="J10" s="24"/>
      <c r="K10" s="24"/>
      <c r="L10" s="24"/>
      <c r="M10" s="24"/>
      <c r="N10" s="24"/>
    </row>
    <row r="11" spans="1:31" ht="21" x14ac:dyDescent="0.35">
      <c r="C11" s="24" t="s">
        <v>87</v>
      </c>
      <c r="D11" s="24"/>
      <c r="E11" s="24"/>
      <c r="F11" s="24"/>
      <c r="G11" s="24"/>
      <c r="H11" s="24"/>
      <c r="I11" s="24"/>
      <c r="J11" s="24"/>
      <c r="K11" s="24"/>
      <c r="L11" s="24"/>
      <c r="M11" s="24"/>
      <c r="N11" s="24"/>
    </row>
    <row r="12" spans="1:31" ht="21" x14ac:dyDescent="0.35">
      <c r="C12" s="24" t="s">
        <v>11</v>
      </c>
      <c r="D12" s="24"/>
      <c r="E12" s="24"/>
      <c r="F12" s="24"/>
      <c r="G12" s="24"/>
      <c r="H12" s="24"/>
      <c r="I12" s="24"/>
      <c r="J12" s="24"/>
      <c r="K12" s="24"/>
      <c r="L12" s="24"/>
      <c r="M12" s="24"/>
      <c r="N12" s="24"/>
    </row>
    <row r="13" spans="1:31" ht="21" x14ac:dyDescent="0.35">
      <c r="C13" s="24" t="s">
        <v>83</v>
      </c>
      <c r="D13" s="24"/>
      <c r="E13" s="24"/>
      <c r="F13" s="24"/>
      <c r="G13" s="24"/>
      <c r="H13" s="24"/>
      <c r="I13" s="24"/>
      <c r="J13" s="24"/>
      <c r="K13" s="24"/>
      <c r="L13" s="24"/>
      <c r="M13" s="24"/>
      <c r="N13" s="24"/>
    </row>
    <row r="37" spans="1:31"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row>
    <row r="38" spans="1:31"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row>
  </sheetData>
  <mergeCells count="9">
    <mergeCell ref="C6:N6"/>
    <mergeCell ref="C4:N4"/>
    <mergeCell ref="C7:N7"/>
    <mergeCell ref="C13:N13"/>
    <mergeCell ref="C8:N8"/>
    <mergeCell ref="C9:N9"/>
    <mergeCell ref="C10:N10"/>
    <mergeCell ref="C11:N11"/>
    <mergeCell ref="C12:N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CFD0-874E-4699-89AB-875ABDA6950C}">
  <dimension ref="A1:AF38"/>
  <sheetViews>
    <sheetView showGridLines="0" tabSelected="1" zoomScaleNormal="100" workbookViewId="0">
      <selection activeCell="AC41" sqref="AC41"/>
    </sheetView>
  </sheetViews>
  <sheetFormatPr defaultRowHeight="15" x14ac:dyDescent="0.25"/>
  <cols>
    <col min="1" max="1" width="8.7109375" customWidth="1"/>
    <col min="9" max="9" width="9.140625" customWidth="1"/>
  </cols>
  <sheetData>
    <row r="1" spans="1:32"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row>
    <row r="2" spans="1:32"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row>
    <row r="4" spans="1:32" ht="26.25" x14ac:dyDescent="0.4">
      <c r="C4" s="25" t="s">
        <v>57</v>
      </c>
      <c r="D4" s="25"/>
      <c r="E4" s="25"/>
      <c r="F4" s="25"/>
      <c r="G4" s="25"/>
      <c r="H4" s="25"/>
      <c r="I4" s="25"/>
      <c r="J4" s="25"/>
      <c r="K4" s="25"/>
      <c r="L4" s="25"/>
      <c r="M4" s="25"/>
      <c r="N4" s="25"/>
    </row>
    <row r="5" spans="1:32" ht="21" x14ac:dyDescent="0.35">
      <c r="C5" s="24" t="s">
        <v>60</v>
      </c>
      <c r="D5" s="24"/>
      <c r="E5" s="24"/>
      <c r="F5" s="24"/>
      <c r="G5" s="24"/>
      <c r="H5" s="24"/>
      <c r="I5" s="24"/>
      <c r="J5" s="24"/>
      <c r="K5" s="24"/>
      <c r="L5" s="24"/>
      <c r="M5" s="24"/>
      <c r="N5" s="24"/>
    </row>
    <row r="6" spans="1:32" ht="21" x14ac:dyDescent="0.35">
      <c r="C6" s="26" t="s">
        <v>61</v>
      </c>
      <c r="D6" s="26"/>
      <c r="E6" s="26"/>
      <c r="F6" s="26"/>
      <c r="G6" s="26"/>
      <c r="H6" s="26"/>
      <c r="I6" s="26"/>
      <c r="J6" s="26"/>
      <c r="K6" s="26"/>
      <c r="L6" s="26"/>
      <c r="M6" s="26"/>
      <c r="N6" s="26"/>
    </row>
    <row r="7" spans="1:32" ht="21" x14ac:dyDescent="0.35">
      <c r="C7" s="27" t="s">
        <v>81</v>
      </c>
      <c r="D7" s="27"/>
      <c r="E7" s="27"/>
      <c r="F7" s="27"/>
      <c r="G7" s="27"/>
      <c r="H7" s="27"/>
      <c r="I7" s="27"/>
      <c r="J7" s="27"/>
      <c r="K7" s="27"/>
      <c r="L7" s="27"/>
      <c r="M7" s="27"/>
      <c r="N7" s="27"/>
    </row>
    <row r="8" spans="1:32" ht="21" x14ac:dyDescent="0.35">
      <c r="C8" s="24" t="s">
        <v>102</v>
      </c>
      <c r="D8" s="24"/>
      <c r="E8" s="24"/>
      <c r="F8" s="24"/>
      <c r="G8" s="24"/>
      <c r="H8" s="24"/>
      <c r="I8" s="24"/>
      <c r="J8" s="24"/>
      <c r="K8" s="24"/>
      <c r="L8" s="24"/>
      <c r="M8" s="24"/>
      <c r="N8" s="24"/>
    </row>
    <row r="9" spans="1:32" ht="21" x14ac:dyDescent="0.35">
      <c r="C9" s="24" t="s">
        <v>88</v>
      </c>
      <c r="D9" s="24"/>
      <c r="E9" s="24"/>
      <c r="F9" s="24"/>
      <c r="G9" s="24"/>
      <c r="H9" s="24"/>
      <c r="I9" s="24"/>
      <c r="J9" s="24"/>
      <c r="K9" s="24"/>
      <c r="L9" s="24"/>
      <c r="M9" s="24"/>
      <c r="N9" s="24"/>
    </row>
    <row r="10" spans="1:32" ht="21" x14ac:dyDescent="0.35">
      <c r="C10" s="24" t="s">
        <v>85</v>
      </c>
      <c r="D10" s="24"/>
      <c r="E10" s="24"/>
      <c r="F10" s="24"/>
      <c r="G10" s="24"/>
      <c r="H10" s="24"/>
      <c r="I10" s="24"/>
      <c r="J10" s="24"/>
      <c r="K10" s="24"/>
      <c r="L10" s="24"/>
      <c r="M10" s="24"/>
      <c r="N10" s="24"/>
    </row>
    <row r="11" spans="1:32" ht="21" x14ac:dyDescent="0.35">
      <c r="C11" s="24" t="s">
        <v>91</v>
      </c>
      <c r="D11" s="24"/>
      <c r="E11" s="24"/>
      <c r="F11" s="24"/>
      <c r="G11" s="24"/>
      <c r="H11" s="24"/>
      <c r="I11" s="24"/>
      <c r="J11" s="24"/>
      <c r="K11" s="24"/>
      <c r="L11" s="24"/>
      <c r="M11" s="24"/>
      <c r="N11" s="24"/>
    </row>
    <row r="12" spans="1:32" ht="21" x14ac:dyDescent="0.35">
      <c r="C12" s="24" t="s">
        <v>92</v>
      </c>
      <c r="D12" s="24"/>
      <c r="E12" s="24"/>
      <c r="F12" s="24"/>
      <c r="G12" s="24"/>
      <c r="H12" s="24"/>
      <c r="I12" s="24"/>
      <c r="J12" s="24"/>
      <c r="K12" s="24"/>
      <c r="L12" s="24"/>
      <c r="M12" s="24"/>
      <c r="N12" s="24"/>
    </row>
    <row r="37" spans="1:32"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row>
    <row r="38" spans="1:32"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row>
  </sheetData>
  <mergeCells count="10">
    <mergeCell ref="C4:N4"/>
    <mergeCell ref="A37:AF38"/>
    <mergeCell ref="C11:N11"/>
    <mergeCell ref="C12:N12"/>
    <mergeCell ref="C5:N5"/>
    <mergeCell ref="C6:N6"/>
    <mergeCell ref="C7:N7"/>
    <mergeCell ref="C8:N8"/>
    <mergeCell ref="C9:N9"/>
    <mergeCell ref="C10:N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F23B1-C999-44C0-A7D6-57BF9346C5A6}">
  <dimension ref="A1:AA41"/>
  <sheetViews>
    <sheetView showGridLines="0" zoomScaleNormal="100" workbookViewId="0">
      <selection activeCell="M44" sqref="M44"/>
    </sheetView>
  </sheetViews>
  <sheetFormatPr defaultRowHeight="15" x14ac:dyDescent="0.25"/>
  <cols>
    <col min="1" max="1" width="7.7109375" customWidth="1"/>
    <col min="3" max="3" width="40.5703125" bestFit="1" customWidth="1"/>
  </cols>
  <sheetData>
    <row r="1" spans="1:27"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row>
    <row r="2" spans="1:27"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row>
    <row r="4" spans="1:27" ht="26.25" x14ac:dyDescent="0.4">
      <c r="C4" s="19" t="s">
        <v>94</v>
      </c>
    </row>
    <row r="34" spans="1:26" ht="18" customHeight="1" x14ac:dyDescent="0.25"/>
    <row r="36" spans="1:26" ht="18" customHeight="1" x14ac:dyDescent="0.25"/>
    <row r="40" spans="1:26"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sheetData>
  <mergeCells count="1">
    <mergeCell ref="A40:Z4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4B221-405E-45F2-ACD1-F8E5ACC09A0F}">
  <dimension ref="A1:AE129"/>
  <sheetViews>
    <sheetView topLeftCell="F50" workbookViewId="0">
      <selection activeCell="P77" sqref="P77"/>
    </sheetView>
  </sheetViews>
  <sheetFormatPr defaultRowHeight="15" x14ac:dyDescent="0.25"/>
  <cols>
    <col min="1" max="1" width="68.140625" bestFit="1" customWidth="1"/>
    <col min="4" max="4" width="36.42578125" bestFit="1" customWidth="1"/>
    <col min="5" max="5" width="50.42578125" bestFit="1" customWidth="1"/>
    <col min="6" max="6" width="30.140625" bestFit="1" customWidth="1"/>
    <col min="7" max="7" width="27" bestFit="1" customWidth="1"/>
    <col min="8" max="8" width="16.42578125" bestFit="1" customWidth="1"/>
    <col min="9" max="10" width="23.42578125" bestFit="1" customWidth="1"/>
    <col min="11" max="11" width="27" bestFit="1" customWidth="1"/>
    <col min="12" max="12" width="16.140625" bestFit="1" customWidth="1"/>
    <col min="14" max="14" width="18.5703125" bestFit="1" customWidth="1"/>
    <col min="15" max="15" width="18" bestFit="1" customWidth="1"/>
    <col min="16" max="16" width="33.140625" bestFit="1" customWidth="1"/>
    <col min="17" max="17" width="37.28515625" bestFit="1" customWidth="1"/>
    <col min="18" max="18" width="36.5703125" bestFit="1" customWidth="1"/>
    <col min="19" max="19" width="15.85546875" bestFit="1" customWidth="1"/>
    <col min="20" max="20" width="13.140625" bestFit="1" customWidth="1"/>
    <col min="21" max="21" width="32.28515625" bestFit="1" customWidth="1"/>
    <col min="23" max="23" width="17.85546875" bestFit="1" customWidth="1"/>
    <col min="24" max="24" width="28" bestFit="1" customWidth="1"/>
    <col min="26" max="26" width="13.140625" bestFit="1" customWidth="1"/>
    <col min="31" max="32" width="13.140625" bestFit="1" customWidth="1"/>
  </cols>
  <sheetData>
    <row r="1" spans="1:31" x14ac:dyDescent="0.25">
      <c r="A1" s="1" t="s">
        <v>0</v>
      </c>
    </row>
    <row r="2" spans="1:31" x14ac:dyDescent="0.25">
      <c r="AE2" t="s">
        <v>12</v>
      </c>
    </row>
    <row r="3" spans="1:31" x14ac:dyDescent="0.25">
      <c r="A3" t="s">
        <v>13</v>
      </c>
      <c r="D3" t="s">
        <v>14</v>
      </c>
      <c r="E3" t="s">
        <v>15</v>
      </c>
      <c r="P3" t="s">
        <v>16</v>
      </c>
      <c r="Q3" t="s">
        <v>17</v>
      </c>
      <c r="R3" t="s">
        <v>18</v>
      </c>
      <c r="S3" t="s">
        <v>19</v>
      </c>
      <c r="U3" t="s">
        <v>20</v>
      </c>
      <c r="V3" t="s">
        <v>21</v>
      </c>
      <c r="AD3">
        <v>2016</v>
      </c>
      <c r="AE3" s="2">
        <f t="shared" ref="AE3:AE11" si="0">P4-Q4</f>
        <v>1.0000000000001674E-4</v>
      </c>
    </row>
    <row r="4" spans="1:31" x14ac:dyDescent="0.25">
      <c r="A4" s="2" t="s">
        <v>22</v>
      </c>
      <c r="D4" t="s">
        <v>23</v>
      </c>
      <c r="E4" s="2">
        <v>1.4999999999999999E-2</v>
      </c>
      <c r="O4">
        <v>2016</v>
      </c>
      <c r="P4" s="2">
        <v>0.12690000000000001</v>
      </c>
      <c r="Q4" s="2">
        <v>0.1268</v>
      </c>
      <c r="R4" s="5">
        <f>1000*P4</f>
        <v>126.9</v>
      </c>
      <c r="S4" s="5">
        <f>1000+R4</f>
        <v>1126.9000000000001</v>
      </c>
      <c r="U4">
        <f>1000</f>
        <v>1000</v>
      </c>
      <c r="AD4">
        <v>2017</v>
      </c>
      <c r="AE4" s="2">
        <f t="shared" si="0"/>
        <v>0</v>
      </c>
    </row>
    <row r="5" spans="1:31" x14ac:dyDescent="0.25">
      <c r="A5" t="s">
        <v>24</v>
      </c>
      <c r="D5" t="s">
        <v>25</v>
      </c>
      <c r="E5" s="2">
        <v>0.14599999999999999</v>
      </c>
      <c r="O5">
        <f>O4+1</f>
        <v>2017</v>
      </c>
      <c r="P5" s="2">
        <v>0.21190000000000001</v>
      </c>
      <c r="Q5" s="2">
        <v>0.21190000000000001</v>
      </c>
      <c r="R5" s="5">
        <f>1126.9*P5</f>
        <v>238.79011000000003</v>
      </c>
      <c r="S5" s="5">
        <f t="shared" ref="S5:S11" si="1">S4+R5</f>
        <v>1365.69011</v>
      </c>
      <c r="AD5">
        <v>2018</v>
      </c>
      <c r="AE5" s="2">
        <f t="shared" si="0"/>
        <v>2.0000000000000573E-4</v>
      </c>
    </row>
    <row r="6" spans="1:31" x14ac:dyDescent="0.25">
      <c r="A6" s="6">
        <f>((3237.36/1000)^(1/9))-1</f>
        <v>0.13943062625177705</v>
      </c>
      <c r="D6" t="s">
        <v>26</v>
      </c>
      <c r="E6" s="3">
        <v>0.04</v>
      </c>
      <c r="O6">
        <f t="shared" ref="O6:O12" si="2">O5+1</f>
        <v>2018</v>
      </c>
      <c r="P6" s="2">
        <v>-5.1499999999999997E-2</v>
      </c>
      <c r="Q6" s="2">
        <v>-5.1700000000000003E-2</v>
      </c>
      <c r="R6" s="5">
        <f t="shared" ref="R6:R12" si="3">S5*P6</f>
        <v>-70.333040664999999</v>
      </c>
      <c r="S6" s="5">
        <f t="shared" si="1"/>
        <v>1295.357069335</v>
      </c>
      <c r="AD6">
        <v>2019</v>
      </c>
      <c r="AE6" s="2">
        <f t="shared" si="0"/>
        <v>-2.0000000000003348E-4</v>
      </c>
    </row>
    <row r="7" spans="1:31" x14ac:dyDescent="0.25">
      <c r="A7" t="s">
        <v>27</v>
      </c>
      <c r="D7" t="s">
        <v>28</v>
      </c>
      <c r="E7" s="2">
        <v>3.2000000000000001E-2</v>
      </c>
      <c r="O7">
        <f t="shared" si="2"/>
        <v>2019</v>
      </c>
      <c r="P7" s="2">
        <v>0.30819999999999997</v>
      </c>
      <c r="Q7" s="2">
        <v>0.30840000000000001</v>
      </c>
      <c r="R7" s="5">
        <f t="shared" si="3"/>
        <v>399.22904876904698</v>
      </c>
      <c r="S7" s="5">
        <f t="shared" si="1"/>
        <v>1694.586118104047</v>
      </c>
      <c r="AD7">
        <v>2020</v>
      </c>
      <c r="AE7" s="2">
        <f t="shared" si="0"/>
        <v>2.9999999999999472E-4</v>
      </c>
    </row>
    <row r="8" spans="1:31" x14ac:dyDescent="0.25">
      <c r="A8" s="6">
        <f>_xlfn.STDEV.S(P4:P12)</f>
        <v>0.16735414545209212</v>
      </c>
      <c r="D8" t="s">
        <v>29</v>
      </c>
      <c r="E8" s="2">
        <v>0.11600000000000001</v>
      </c>
      <c r="O8">
        <f t="shared" si="2"/>
        <v>2020</v>
      </c>
      <c r="P8" s="2">
        <v>0.2102</v>
      </c>
      <c r="Q8" s="2">
        <v>0.2099</v>
      </c>
      <c r="R8" s="5">
        <f t="shared" si="3"/>
        <v>356.20200202547068</v>
      </c>
      <c r="S8" s="5">
        <f t="shared" si="1"/>
        <v>2050.7881201295177</v>
      </c>
      <c r="AD8">
        <v>2021</v>
      </c>
      <c r="AE8" s="2">
        <f t="shared" si="0"/>
        <v>2.0000000000003348E-4</v>
      </c>
    </row>
    <row r="9" spans="1:31" x14ac:dyDescent="0.25">
      <c r="A9" t="s">
        <v>30</v>
      </c>
      <c r="D9" t="s">
        <v>31</v>
      </c>
      <c r="E9" s="2">
        <v>9.1999999999999998E-2</v>
      </c>
      <c r="O9">
        <f t="shared" si="2"/>
        <v>2021</v>
      </c>
      <c r="P9" s="2">
        <v>0.25740000000000002</v>
      </c>
      <c r="Q9" s="2">
        <v>0.25719999999999998</v>
      </c>
      <c r="R9" s="5">
        <f t="shared" si="3"/>
        <v>527.8728621213379</v>
      </c>
      <c r="S9" s="5">
        <f t="shared" si="1"/>
        <v>2578.6609822508553</v>
      </c>
      <c r="AD9">
        <v>2022</v>
      </c>
      <c r="AE9" s="2">
        <f t="shared" si="0"/>
        <v>-2.0000000000000573E-4</v>
      </c>
    </row>
    <row r="10" spans="1:31" x14ac:dyDescent="0.25">
      <c r="A10" s="14">
        <f>(A6-P26)/A8</f>
        <v>0.68263464316509403</v>
      </c>
      <c r="D10" t="s">
        <v>32</v>
      </c>
      <c r="E10" s="2">
        <v>0.128</v>
      </c>
      <c r="O10">
        <f t="shared" si="2"/>
        <v>2022</v>
      </c>
      <c r="P10" s="2">
        <v>-0.1951</v>
      </c>
      <c r="Q10" s="2">
        <v>-0.19489999999999999</v>
      </c>
      <c r="R10" s="5">
        <f t="shared" si="3"/>
        <v>-503.09675763714188</v>
      </c>
      <c r="S10" s="5">
        <f t="shared" si="1"/>
        <v>2075.5642246137136</v>
      </c>
      <c r="AD10">
        <v>2023</v>
      </c>
      <c r="AE10" s="2">
        <f t="shared" si="0"/>
        <v>5.0000000000000044E-4</v>
      </c>
    </row>
    <row r="11" spans="1:31" x14ac:dyDescent="0.25">
      <c r="D11" t="s">
        <v>33</v>
      </c>
      <c r="E11" s="2">
        <v>2.5000000000000001E-2</v>
      </c>
      <c r="O11">
        <f t="shared" si="2"/>
        <v>2023</v>
      </c>
      <c r="P11" s="2">
        <v>0.26029999999999998</v>
      </c>
      <c r="Q11" s="2">
        <v>0.25979999999999998</v>
      </c>
      <c r="R11" s="5">
        <f t="shared" si="3"/>
        <v>540.26936766694962</v>
      </c>
      <c r="S11" s="5">
        <f t="shared" si="1"/>
        <v>2615.8335922806632</v>
      </c>
      <c r="AD11">
        <v>2024</v>
      </c>
      <c r="AE11" s="2">
        <f t="shared" si="0"/>
        <v>-9.9999999999988987E-5</v>
      </c>
    </row>
    <row r="12" spans="1:31" x14ac:dyDescent="0.25">
      <c r="D12" t="s">
        <v>34</v>
      </c>
      <c r="E12" s="2">
        <v>0.35899999999999999</v>
      </c>
      <c r="O12">
        <f t="shared" si="2"/>
        <v>2024</v>
      </c>
      <c r="P12" s="2">
        <v>0.23760000000000001</v>
      </c>
      <c r="Q12" s="2">
        <v>0.23769999999999999</v>
      </c>
      <c r="R12" s="5">
        <f t="shared" si="3"/>
        <v>621.52206152588565</v>
      </c>
      <c r="S12" s="5">
        <f>S11+R12</f>
        <v>3237.3556538065486</v>
      </c>
    </row>
    <row r="13" spans="1:31" x14ac:dyDescent="0.25">
      <c r="D13" t="s">
        <v>35</v>
      </c>
      <c r="E13" s="3">
        <v>0.02</v>
      </c>
    </row>
    <row r="14" spans="1:31" x14ac:dyDescent="0.25">
      <c r="A14" t="s">
        <v>36</v>
      </c>
      <c r="D14" t="s">
        <v>37</v>
      </c>
      <c r="E14" s="2">
        <v>2.7E-2</v>
      </c>
    </row>
    <row r="15" spans="1:31" x14ac:dyDescent="0.25">
      <c r="A15" s="7">
        <f>INTERCEPT(P4:P12,Q4:Q12)</f>
        <v>3.5481665917658223E-5</v>
      </c>
      <c r="B15" t="s">
        <v>38</v>
      </c>
    </row>
    <row r="16" spans="1:31" x14ac:dyDescent="0.25">
      <c r="A16" s="15">
        <f>SLOPE(Q4:Q12, P4:P12)</f>
        <v>0.99964613531442814</v>
      </c>
      <c r="B16" t="s">
        <v>39</v>
      </c>
      <c r="P16" t="s">
        <v>40</v>
      </c>
      <c r="R16" t="s">
        <v>41</v>
      </c>
      <c r="S16" t="s">
        <v>42</v>
      </c>
      <c r="V16" t="s">
        <v>16</v>
      </c>
      <c r="W16" t="s">
        <v>43</v>
      </c>
    </row>
    <row r="17" spans="15:23" x14ac:dyDescent="0.25">
      <c r="O17">
        <v>2016</v>
      </c>
      <c r="P17" s="2">
        <v>1.84E-2</v>
      </c>
      <c r="R17" s="2">
        <v>1.0000000000001674E-4</v>
      </c>
      <c r="S17" s="2">
        <f t="shared" ref="S17:S25" si="4">Q4-P17</f>
        <v>0.1084</v>
      </c>
      <c r="U17">
        <v>2016</v>
      </c>
      <c r="V17" s="2">
        <v>0.12690000000000001</v>
      </c>
      <c r="W17">
        <f>1*(1+V17)</f>
        <v>1.1269</v>
      </c>
    </row>
    <row r="18" spans="15:23" x14ac:dyDescent="0.25">
      <c r="O18">
        <f>O17+1</f>
        <v>2017</v>
      </c>
      <c r="P18" s="2">
        <v>2.3300000000000001E-2</v>
      </c>
      <c r="R18" s="2">
        <v>0</v>
      </c>
      <c r="S18" s="2">
        <f t="shared" si="4"/>
        <v>0.18859999999999999</v>
      </c>
      <c r="U18">
        <f>U17+1</f>
        <v>2017</v>
      </c>
      <c r="V18" s="2">
        <v>0.21190000000000001</v>
      </c>
      <c r="W18">
        <f>W17*(1+V18)</f>
        <v>1.3656901100000001</v>
      </c>
    </row>
    <row r="19" spans="15:23" x14ac:dyDescent="0.25">
      <c r="O19">
        <f t="shared" ref="O19:O25" si="5">O18+1</f>
        <v>2018</v>
      </c>
      <c r="P19" s="2">
        <v>2.9100000000000001E-2</v>
      </c>
      <c r="R19" s="2">
        <v>2.0000000000000573E-4</v>
      </c>
      <c r="S19" s="2">
        <f t="shared" si="4"/>
        <v>-8.0800000000000011E-2</v>
      </c>
      <c r="U19">
        <f t="shared" ref="U19:U25" si="6">U18+1</f>
        <v>2018</v>
      </c>
      <c r="V19" s="2">
        <v>-5.1499999999999997E-2</v>
      </c>
      <c r="W19">
        <f t="shared" ref="W19:W25" si="7">W18*(1+V19)</f>
        <v>1.2953570693350001</v>
      </c>
    </row>
    <row r="20" spans="15:23" x14ac:dyDescent="0.25">
      <c r="O20">
        <f t="shared" si="5"/>
        <v>2019</v>
      </c>
      <c r="P20" s="2">
        <v>2.1399999999999999E-2</v>
      </c>
      <c r="R20" s="2">
        <v>-2.0000000000003348E-4</v>
      </c>
      <c r="S20" s="2">
        <f t="shared" si="4"/>
        <v>0.28700000000000003</v>
      </c>
      <c r="U20">
        <f t="shared" si="6"/>
        <v>2019</v>
      </c>
      <c r="V20" s="2">
        <v>0.30819999999999997</v>
      </c>
      <c r="W20">
        <f t="shared" si="7"/>
        <v>1.6945861181040471</v>
      </c>
    </row>
    <row r="21" spans="15:23" x14ac:dyDescent="0.25">
      <c r="O21">
        <f t="shared" si="5"/>
        <v>2020</v>
      </c>
      <c r="P21" s="2">
        <v>8.8999999999999999E-3</v>
      </c>
      <c r="R21" s="2">
        <v>2.9999999999999472E-4</v>
      </c>
      <c r="S21" s="2">
        <f t="shared" si="4"/>
        <v>0.20100000000000001</v>
      </c>
      <c r="U21">
        <f t="shared" si="6"/>
        <v>2020</v>
      </c>
      <c r="V21" s="2">
        <v>0.2102</v>
      </c>
      <c r="W21">
        <f t="shared" si="7"/>
        <v>2.0507881201295177</v>
      </c>
    </row>
    <row r="22" spans="15:23" x14ac:dyDescent="0.25">
      <c r="O22">
        <f t="shared" si="5"/>
        <v>2021</v>
      </c>
      <c r="P22" s="2">
        <v>1.44E-2</v>
      </c>
      <c r="R22" s="2">
        <v>2.0000000000003348E-4</v>
      </c>
      <c r="S22" s="2">
        <f t="shared" si="4"/>
        <v>0.24279999999999999</v>
      </c>
      <c r="U22">
        <f t="shared" si="6"/>
        <v>2021</v>
      </c>
      <c r="V22" s="2">
        <v>0.25740000000000002</v>
      </c>
      <c r="W22">
        <f t="shared" si="7"/>
        <v>2.5786609822508559</v>
      </c>
    </row>
    <row r="23" spans="15:23" x14ac:dyDescent="0.25">
      <c r="O23">
        <f t="shared" si="5"/>
        <v>2022</v>
      </c>
      <c r="P23" s="2">
        <v>2.9499999999999998E-2</v>
      </c>
      <c r="R23" s="2">
        <v>-2.0000000000000573E-4</v>
      </c>
      <c r="S23" s="2">
        <f t="shared" si="4"/>
        <v>-0.22439999999999999</v>
      </c>
      <c r="U23">
        <f t="shared" si="6"/>
        <v>2022</v>
      </c>
      <c r="V23" s="2">
        <v>-0.1951</v>
      </c>
      <c r="W23">
        <f t="shared" si="7"/>
        <v>2.0755642246137138</v>
      </c>
    </row>
    <row r="24" spans="15:23" x14ac:dyDescent="0.25">
      <c r="O24">
        <f t="shared" si="5"/>
        <v>2023</v>
      </c>
      <c r="P24" s="2">
        <v>3.9600000000000003E-2</v>
      </c>
      <c r="R24" s="2">
        <v>5.0000000000000044E-4</v>
      </c>
      <c r="S24" s="2">
        <f t="shared" si="4"/>
        <v>0.22019999999999998</v>
      </c>
      <c r="U24">
        <f t="shared" si="6"/>
        <v>2023</v>
      </c>
      <c r="V24" s="2">
        <v>0.26029999999999998</v>
      </c>
      <c r="W24">
        <f t="shared" si="7"/>
        <v>2.6158335922806635</v>
      </c>
    </row>
    <row r="25" spans="15:23" x14ac:dyDescent="0.25">
      <c r="O25">
        <f t="shared" si="5"/>
        <v>2024</v>
      </c>
      <c r="P25" s="2">
        <v>4.2099999999999999E-2</v>
      </c>
      <c r="R25" s="2">
        <v>-9.9999999999988987E-5</v>
      </c>
      <c r="S25" s="2">
        <f t="shared" si="4"/>
        <v>0.1956</v>
      </c>
      <c r="U25">
        <f t="shared" si="6"/>
        <v>2024</v>
      </c>
      <c r="V25" s="2">
        <v>0.23760000000000001</v>
      </c>
      <c r="W25">
        <f t="shared" si="7"/>
        <v>3.2373556538065493</v>
      </c>
    </row>
    <row r="26" spans="15:23" x14ac:dyDescent="0.25">
      <c r="P26" s="2">
        <f>AVERAGE(P17:P25)</f>
        <v>2.5188888888888889E-2</v>
      </c>
      <c r="Q26" s="1" t="s">
        <v>44</v>
      </c>
    </row>
    <row r="28" spans="15:23" x14ac:dyDescent="0.25">
      <c r="P28" t="s">
        <v>16</v>
      </c>
    </row>
    <row r="29" spans="15:23" x14ac:dyDescent="0.25">
      <c r="P29" s="2">
        <v>0.12690000000000001</v>
      </c>
      <c r="Q29" s="2" cm="1">
        <f t="array" ref="Q29">PRODUCT(1+P29:P37)-1</f>
        <v>2.2373556538065493</v>
      </c>
    </row>
    <row r="30" spans="15:23" x14ac:dyDescent="0.25">
      <c r="P30" s="2">
        <v>0.21190000000000001</v>
      </c>
      <c r="Q30" s="2" cm="1">
        <f t="array" ref="Q30">PRODUCT(1+P30:P38)-1</f>
        <v>1.8727976340460986</v>
      </c>
    </row>
    <row r="31" spans="15:23" x14ac:dyDescent="0.25">
      <c r="P31" s="2">
        <v>-5.1499999999999997E-2</v>
      </c>
      <c r="Q31" s="2" cm="1">
        <f t="array" ref="Q31">PRODUCT(1+P31:P39)-1</f>
        <v>1.3704906626339626</v>
      </c>
    </row>
    <row r="32" spans="15:23" x14ac:dyDescent="0.25">
      <c r="P32" s="2">
        <v>0.30819999999999997</v>
      </c>
      <c r="Q32" s="2" cm="1">
        <f t="array" ref="Q32">PRODUCT(1+P32:P40)-1</f>
        <v>1.4991994334569974</v>
      </c>
    </row>
    <row r="33" spans="1:17" x14ac:dyDescent="0.25">
      <c r="P33" s="2">
        <v>0.2102</v>
      </c>
      <c r="Q33" s="2" cm="1">
        <f t="array" ref="Q33">PRODUCT(1+P33:P41)-1</f>
        <v>0.9104108190314919</v>
      </c>
    </row>
    <row r="34" spans="1:17" x14ac:dyDescent="0.25">
      <c r="P34" s="2">
        <v>0.25740000000000002</v>
      </c>
      <c r="Q34" s="2" cm="1">
        <f t="array" ref="Q34">PRODUCT(1+P34:P42)-1</f>
        <v>0.57859099242397272</v>
      </c>
    </row>
    <row r="35" spans="1:17" x14ac:dyDescent="0.25">
      <c r="P35" s="2">
        <v>-0.1951</v>
      </c>
      <c r="Q35" s="2" cm="1">
        <f t="array" ref="Q35">PRODUCT(1+P35:P43)-1</f>
        <v>0.2554405856719999</v>
      </c>
    </row>
    <row r="36" spans="1:17" x14ac:dyDescent="0.25">
      <c r="P36" s="2">
        <v>0.26029999999999998</v>
      </c>
      <c r="Q36" s="2" cm="1">
        <f t="array" ref="Q36">PRODUCT(1+P36:P44)-1</f>
        <v>0.55974728000000007</v>
      </c>
    </row>
    <row r="37" spans="1:17" x14ac:dyDescent="0.25">
      <c r="A37" s="1" t="s">
        <v>7</v>
      </c>
      <c r="D37" t="s">
        <v>45</v>
      </c>
      <c r="E37" t="s">
        <v>46</v>
      </c>
      <c r="H37" t="s">
        <v>45</v>
      </c>
      <c r="I37" t="s">
        <v>47</v>
      </c>
      <c r="J37" t="s">
        <v>48</v>
      </c>
      <c r="K37" t="s">
        <v>49</v>
      </c>
      <c r="O37" t="s">
        <v>50</v>
      </c>
      <c r="P37" s="2">
        <v>0.23760000000000001</v>
      </c>
      <c r="Q37" s="2" cm="1">
        <f t="array" ref="Q37">PRODUCT(1+P37:P45)-1</f>
        <v>0.23760000000000003</v>
      </c>
    </row>
    <row r="38" spans="1:17" x14ac:dyDescent="0.25">
      <c r="A38" t="s">
        <v>51</v>
      </c>
      <c r="C38">
        <v>2018</v>
      </c>
      <c r="D38" s="2">
        <v>-0.11600000000000001</v>
      </c>
      <c r="E38" s="2">
        <v>-0.112</v>
      </c>
      <c r="G38">
        <v>2018</v>
      </c>
      <c r="H38" s="2">
        <v>-0.11600000000000001</v>
      </c>
      <c r="I38" s="2">
        <v>3.0000000000000001E-3</v>
      </c>
      <c r="J38" s="2">
        <v>2.4E-2</v>
      </c>
    </row>
    <row r="39" spans="1:17" x14ac:dyDescent="0.25">
      <c r="A39" s="6">
        <f>((E53/1000)^(1/7))-1</f>
        <v>9.734080348539953E-3</v>
      </c>
      <c r="C39">
        <v>2019</v>
      </c>
      <c r="D39" s="2">
        <v>-0.112</v>
      </c>
      <c r="E39" s="2">
        <v>7.6999999999999999E-2</v>
      </c>
      <c r="G39">
        <v>2019</v>
      </c>
      <c r="H39" s="2">
        <v>-0.112</v>
      </c>
      <c r="I39" s="2">
        <f t="shared" ref="I39:I44" si="8">J39-J38</f>
        <v>-6.0000000000000019E-3</v>
      </c>
      <c r="J39" s="2">
        <v>1.7999999999999999E-2</v>
      </c>
    </row>
    <row r="40" spans="1:17" x14ac:dyDescent="0.25">
      <c r="A40" t="s">
        <v>52</v>
      </c>
      <c r="C40">
        <v>2020</v>
      </c>
      <c r="D40" s="2">
        <v>-3.1E-2</v>
      </c>
      <c r="E40" s="2">
        <v>-3.1E-2</v>
      </c>
      <c r="G40">
        <v>2020</v>
      </c>
      <c r="H40" s="2">
        <v>-3.1E-2</v>
      </c>
      <c r="I40" s="2">
        <f t="shared" si="8"/>
        <v>-5.9999999999999984E-3</v>
      </c>
      <c r="J40" s="2">
        <v>1.2E-2</v>
      </c>
    </row>
    <row r="41" spans="1:17" x14ac:dyDescent="0.25">
      <c r="A41" s="6">
        <f>_xlfn.STDEV.P(D38:D44)</f>
        <v>0.13575473081545084</v>
      </c>
      <c r="C41">
        <v>2021</v>
      </c>
      <c r="D41" s="2">
        <v>0.26800000000000002</v>
      </c>
      <c r="E41" s="2">
        <v>0.27100000000000002</v>
      </c>
      <c r="G41">
        <v>2021</v>
      </c>
      <c r="H41" s="2">
        <v>0.26800000000000002</v>
      </c>
      <c r="I41" s="2">
        <f t="shared" si="8"/>
        <v>3.5000000000000003E-2</v>
      </c>
      <c r="J41" s="2">
        <v>4.7E-2</v>
      </c>
    </row>
    <row r="42" spans="1:17" x14ac:dyDescent="0.25">
      <c r="C42">
        <v>2022</v>
      </c>
      <c r="D42" s="2">
        <v>0.151</v>
      </c>
      <c r="E42" s="2">
        <v>0.161</v>
      </c>
      <c r="G42">
        <v>2022</v>
      </c>
      <c r="H42" s="2">
        <v>0.151</v>
      </c>
      <c r="I42" s="2">
        <f t="shared" si="8"/>
        <v>3.3000000000000002E-2</v>
      </c>
      <c r="J42" s="3">
        <v>0.08</v>
      </c>
    </row>
    <row r="43" spans="1:17" x14ac:dyDescent="0.25">
      <c r="A43" t="s">
        <v>53</v>
      </c>
      <c r="C43">
        <v>2023</v>
      </c>
      <c r="D43" s="2">
        <v>-8.4000000000000005E-2</v>
      </c>
      <c r="E43" s="2">
        <v>-7.9000000000000001E-2</v>
      </c>
      <c r="G43">
        <v>2023</v>
      </c>
      <c r="H43" s="2">
        <v>-8.4000000000000005E-2</v>
      </c>
      <c r="I43" s="2">
        <f t="shared" si="8"/>
        <v>-3.9E-2</v>
      </c>
      <c r="J43" s="2">
        <v>4.1000000000000002E-2</v>
      </c>
    </row>
    <row r="44" spans="1:17" x14ac:dyDescent="0.25">
      <c r="A44" s="14">
        <f>(A39-P26)/A41</f>
        <v>-0.11384360933512276</v>
      </c>
      <c r="C44">
        <v>2024</v>
      </c>
      <c r="D44" s="2">
        <v>5.1999999999999998E-2</v>
      </c>
      <c r="E44" s="2">
        <v>5.3999999999999999E-2</v>
      </c>
      <c r="G44">
        <v>2024</v>
      </c>
      <c r="H44" s="2">
        <v>5.1999999999999998E-2</v>
      </c>
      <c r="I44" s="2">
        <f t="shared" si="8"/>
        <v>-1.2E-2</v>
      </c>
      <c r="J44" s="2">
        <v>2.9000000000000001E-2</v>
      </c>
    </row>
    <row r="45" spans="1:17" x14ac:dyDescent="0.25">
      <c r="A45" t="s">
        <v>54</v>
      </c>
    </row>
    <row r="46" spans="1:17" x14ac:dyDescent="0.25">
      <c r="A46" s="6">
        <f>INTERCEPT(D38:D44,E38:E44)</f>
        <v>-2.7862569445335453E-2</v>
      </c>
      <c r="B46" t="s">
        <v>38</v>
      </c>
      <c r="D46" t="s">
        <v>55</v>
      </c>
      <c r="E46" t="s">
        <v>56</v>
      </c>
    </row>
    <row r="47" spans="1:17" x14ac:dyDescent="0.25">
      <c r="A47" s="14">
        <f>SLOPE(E38:E44,D38:D44)</f>
        <v>0.81761343376469209</v>
      </c>
      <c r="B47" t="s">
        <v>39</v>
      </c>
      <c r="D47">
        <f>1000*D38</f>
        <v>-116</v>
      </c>
      <c r="E47" s="5">
        <f>1000+D47</f>
        <v>884</v>
      </c>
    </row>
    <row r="48" spans="1:17" x14ac:dyDescent="0.25">
      <c r="D48">
        <f t="shared" ref="D48:D53" si="9">E47*D39</f>
        <v>-99.007999999999996</v>
      </c>
      <c r="E48" s="5">
        <f>E47+D48</f>
        <v>784.99199999999996</v>
      </c>
    </row>
    <row r="49" spans="1:12" x14ac:dyDescent="0.25">
      <c r="D49">
        <f t="shared" si="9"/>
        <v>-24.334751999999998</v>
      </c>
      <c r="E49" s="5">
        <f>E48+D49</f>
        <v>760.65724799999998</v>
      </c>
    </row>
    <row r="50" spans="1:12" x14ac:dyDescent="0.25">
      <c r="D50">
        <f t="shared" si="9"/>
        <v>203.85614246400002</v>
      </c>
      <c r="E50" s="5">
        <f>761+D50</f>
        <v>964.85614246399996</v>
      </c>
    </row>
    <row r="51" spans="1:12" x14ac:dyDescent="0.25">
      <c r="D51">
        <f t="shared" si="9"/>
        <v>145.69327751206399</v>
      </c>
      <c r="E51" s="5">
        <f>E50+D51</f>
        <v>1110.549419976064</v>
      </c>
    </row>
    <row r="52" spans="1:12" x14ac:dyDescent="0.25">
      <c r="D52">
        <f t="shared" si="9"/>
        <v>-93.286151277989376</v>
      </c>
      <c r="E52" s="5">
        <f>E51+D52</f>
        <v>1017.2632686980746</v>
      </c>
    </row>
    <row r="53" spans="1:12" x14ac:dyDescent="0.25">
      <c r="D53">
        <f t="shared" si="9"/>
        <v>52.897689972299879</v>
      </c>
      <c r="E53" s="5">
        <f>E52+D53</f>
        <v>1070.1609586703746</v>
      </c>
    </row>
    <row r="59" spans="1:12" x14ac:dyDescent="0.25">
      <c r="A59" s="1" t="s">
        <v>57</v>
      </c>
      <c r="E59" t="s">
        <v>62</v>
      </c>
      <c r="F59" t="s">
        <v>63</v>
      </c>
      <c r="H59" t="s">
        <v>64</v>
      </c>
      <c r="I59" t="s">
        <v>65</v>
      </c>
      <c r="K59" t="s">
        <v>70</v>
      </c>
      <c r="L59" t="s">
        <v>71</v>
      </c>
    </row>
    <row r="60" spans="1:12" ht="15.75" x14ac:dyDescent="0.25">
      <c r="A60" t="s">
        <v>51</v>
      </c>
      <c r="D60">
        <v>2014</v>
      </c>
      <c r="E60" s="2">
        <v>-1E-4</v>
      </c>
      <c r="F60" s="2">
        <v>-7.1999999999999998E-3</v>
      </c>
      <c r="H60" t="s">
        <v>66</v>
      </c>
      <c r="I60" s="2">
        <v>9.2700000000000005E-2</v>
      </c>
      <c r="K60" s="13" t="s">
        <v>72</v>
      </c>
      <c r="L60" s="2">
        <v>0.2772</v>
      </c>
    </row>
    <row r="61" spans="1:12" ht="15.75" x14ac:dyDescent="0.25">
      <c r="A61" s="6">
        <f>((1000/G84)^(1/11)) - 1</f>
        <v>-1.477323537471209E-2</v>
      </c>
      <c r="D61">
        <v>2015</v>
      </c>
      <c r="E61" s="2">
        <v>0.32479999999999998</v>
      </c>
      <c r="F61" s="2">
        <v>0.27610000000000001</v>
      </c>
      <c r="H61" t="s">
        <v>67</v>
      </c>
      <c r="I61" s="2">
        <v>0.69579999999999997</v>
      </c>
      <c r="K61" s="13" t="s">
        <v>73</v>
      </c>
      <c r="L61" s="2">
        <v>0.19589999999999999</v>
      </c>
    </row>
    <row r="62" spans="1:12" ht="15.75" x14ac:dyDescent="0.25">
      <c r="A62" t="s">
        <v>52</v>
      </c>
      <c r="D62">
        <v>2016</v>
      </c>
      <c r="E62" s="2">
        <v>-2.8199999999999999E-2</v>
      </c>
      <c r="F62" s="2">
        <v>-1E-3</v>
      </c>
      <c r="H62" t="s">
        <v>68</v>
      </c>
      <c r="I62" s="2">
        <v>0.128</v>
      </c>
      <c r="K62" s="13" t="s">
        <v>74</v>
      </c>
      <c r="L62" s="2">
        <v>0.12670000000000001</v>
      </c>
    </row>
    <row r="63" spans="1:12" ht="15.75" x14ac:dyDescent="0.25">
      <c r="A63" s="6">
        <f>_xlfn.STDEV.P(E60:E70)</f>
        <v>0.11134744223628121</v>
      </c>
      <c r="D63">
        <v>2017</v>
      </c>
      <c r="E63" s="2">
        <v>-3.5000000000000001E-3</v>
      </c>
      <c r="F63" s="2">
        <v>-1.1599999999999999E-2</v>
      </c>
      <c r="H63" t="s">
        <v>69</v>
      </c>
      <c r="I63" s="2">
        <v>8.3500000000000005E-2</v>
      </c>
      <c r="K63" s="13" t="s">
        <v>75</v>
      </c>
      <c r="L63" s="2">
        <v>0.128</v>
      </c>
    </row>
    <row r="64" spans="1:12" ht="15.75" x14ac:dyDescent="0.25">
      <c r="A64" t="s">
        <v>30</v>
      </c>
      <c r="D64">
        <v>2018</v>
      </c>
      <c r="E64" s="2">
        <v>9.4600000000000004E-2</v>
      </c>
      <c r="F64" s="2">
        <v>8.4900000000000003E-2</v>
      </c>
      <c r="K64" s="13" t="s">
        <v>76</v>
      </c>
      <c r="L64" s="2">
        <v>5.5800000000000002E-2</v>
      </c>
    </row>
    <row r="65" spans="1:12" ht="15.75" x14ac:dyDescent="0.25">
      <c r="A65" s="14">
        <f>(A61-P26)/A63</f>
        <v>-0.35889575423565323</v>
      </c>
      <c r="D65">
        <v>2019</v>
      </c>
      <c r="E65" s="2">
        <v>8.14E-2</v>
      </c>
      <c r="F65" s="2">
        <v>6.5799999999999997E-2</v>
      </c>
      <c r="K65" s="13" t="s">
        <v>77</v>
      </c>
      <c r="L65" s="2">
        <v>8.5000000000000006E-2</v>
      </c>
    </row>
    <row r="66" spans="1:12" ht="15.75" x14ac:dyDescent="0.25">
      <c r="A66" t="s">
        <v>54</v>
      </c>
      <c r="D66">
        <v>2020</v>
      </c>
      <c r="E66" s="2">
        <v>-0.10780000000000001</v>
      </c>
      <c r="F66" s="2">
        <v>-9.2200000000000004E-2</v>
      </c>
      <c r="K66" s="13" t="s">
        <v>78</v>
      </c>
      <c r="L66" s="2">
        <v>0.108</v>
      </c>
    </row>
    <row r="67" spans="1:12" ht="15.75" x14ac:dyDescent="0.25">
      <c r="A67" s="6">
        <f>INTERCEPT(E60:E70, F60:F70)</f>
        <v>-1.4595381961430079E-4</v>
      </c>
      <c r="B67" t="s">
        <v>89</v>
      </c>
      <c r="D67">
        <v>2021</v>
      </c>
      <c r="E67" s="2">
        <v>-4.6300000000000001E-2</v>
      </c>
      <c r="F67" s="2">
        <v>-4.9800000000000004E-2</v>
      </c>
      <c r="K67" s="13" t="s">
        <v>79</v>
      </c>
      <c r="L67" s="2">
        <v>1.4200000000000001E-2</v>
      </c>
    </row>
    <row r="68" spans="1:12" x14ac:dyDescent="0.25">
      <c r="A68" s="14">
        <f>SLOPE(F60:F70, E60:E70)</f>
        <v>0.85263716842002379</v>
      </c>
      <c r="B68" t="s">
        <v>90</v>
      </c>
      <c r="D68">
        <v>2022</v>
      </c>
      <c r="E68" s="2">
        <v>-7.1999999999999995E-2</v>
      </c>
      <c r="F68" s="2">
        <v>-6.7500000000000004E-2</v>
      </c>
    </row>
    <row r="69" spans="1:12" x14ac:dyDescent="0.25">
      <c r="D69">
        <v>2023</v>
      </c>
      <c r="E69" s="2">
        <v>-1.09E-2</v>
      </c>
      <c r="F69" s="2">
        <v>-6.0000000000000001E-3</v>
      </c>
    </row>
    <row r="70" spans="1:12" x14ac:dyDescent="0.25">
      <c r="D70">
        <v>2024</v>
      </c>
      <c r="E70" s="2">
        <v>-6.7999999999999996E-3</v>
      </c>
      <c r="F70" s="2">
        <v>3.7000000000000002E-3</v>
      </c>
    </row>
    <row r="73" spans="1:12" x14ac:dyDescent="0.25">
      <c r="E73" t="s">
        <v>62</v>
      </c>
      <c r="F73" t="s">
        <v>80</v>
      </c>
      <c r="G73" t="s">
        <v>82</v>
      </c>
    </row>
    <row r="74" spans="1:12" x14ac:dyDescent="0.25">
      <c r="E74" s="2">
        <v>-1E-4</v>
      </c>
      <c r="F74">
        <f>1000*E74</f>
        <v>-0.1</v>
      </c>
      <c r="G74">
        <f>1000+F74</f>
        <v>999.9</v>
      </c>
    </row>
    <row r="75" spans="1:12" x14ac:dyDescent="0.25">
      <c r="E75" s="2">
        <v>0.32479999999999998</v>
      </c>
      <c r="F75">
        <f t="shared" ref="F75:F84" si="10">G74*E75</f>
        <v>324.76751999999999</v>
      </c>
      <c r="G75">
        <f t="shared" ref="G75:G84" si="11">G74+F75</f>
        <v>1324.66752</v>
      </c>
    </row>
    <row r="76" spans="1:12" x14ac:dyDescent="0.25">
      <c r="E76" s="2">
        <v>-2.8199999999999999E-2</v>
      </c>
      <c r="F76">
        <f t="shared" si="10"/>
        <v>-37.355624063999997</v>
      </c>
      <c r="G76">
        <f t="shared" si="11"/>
        <v>1287.3118959359999</v>
      </c>
    </row>
    <row r="77" spans="1:12" x14ac:dyDescent="0.25">
      <c r="E77" s="2">
        <v>-3.5000000000000001E-3</v>
      </c>
      <c r="F77">
        <f t="shared" si="10"/>
        <v>-4.5055916357759997</v>
      </c>
      <c r="G77">
        <f t="shared" si="11"/>
        <v>1282.8063043002239</v>
      </c>
    </row>
    <row r="78" spans="1:12" x14ac:dyDescent="0.25">
      <c r="E78" s="2">
        <v>9.4600000000000004E-2</v>
      </c>
      <c r="F78">
        <f t="shared" si="10"/>
        <v>121.35347638680119</v>
      </c>
      <c r="G78">
        <f t="shared" si="11"/>
        <v>1404.1597806870252</v>
      </c>
    </row>
    <row r="79" spans="1:12" x14ac:dyDescent="0.25">
      <c r="E79" s="2">
        <v>8.14E-2</v>
      </c>
      <c r="F79">
        <f t="shared" si="10"/>
        <v>114.29860614792385</v>
      </c>
      <c r="G79">
        <f t="shared" si="11"/>
        <v>1518.4583868349491</v>
      </c>
    </row>
    <row r="80" spans="1:12" x14ac:dyDescent="0.25">
      <c r="E80" s="2">
        <v>-0.10780000000000001</v>
      </c>
      <c r="F80">
        <f t="shared" si="10"/>
        <v>-163.68981410080752</v>
      </c>
      <c r="G80">
        <f t="shared" si="11"/>
        <v>1354.7685727341416</v>
      </c>
    </row>
    <row r="81" spans="1:9" x14ac:dyDescent="0.25">
      <c r="E81" s="2">
        <v>-4.6300000000000001E-2</v>
      </c>
      <c r="F81">
        <f t="shared" si="10"/>
        <v>-62.725784917590758</v>
      </c>
      <c r="G81">
        <f t="shared" si="11"/>
        <v>1292.0427878165508</v>
      </c>
    </row>
    <row r="82" spans="1:9" x14ac:dyDescent="0.25">
      <c r="E82" s="2">
        <v>-7.1999999999999995E-2</v>
      </c>
      <c r="F82">
        <f t="shared" si="10"/>
        <v>-93.027080722791652</v>
      </c>
      <c r="G82">
        <f t="shared" si="11"/>
        <v>1199.0157070937591</v>
      </c>
    </row>
    <row r="83" spans="1:9" x14ac:dyDescent="0.25">
      <c r="E83" s="2">
        <v>-1.09E-2</v>
      </c>
      <c r="F83">
        <f t="shared" si="10"/>
        <v>-13.069271207321975</v>
      </c>
      <c r="G83">
        <f t="shared" si="11"/>
        <v>1185.9464358864373</v>
      </c>
    </row>
    <row r="84" spans="1:9" x14ac:dyDescent="0.25">
      <c r="E84" s="2">
        <v>-6.7999999999999996E-3</v>
      </c>
      <c r="F84">
        <f t="shared" si="10"/>
        <v>-8.0644357640277722</v>
      </c>
      <c r="G84">
        <f t="shared" si="11"/>
        <v>1177.8820001224094</v>
      </c>
    </row>
    <row r="86" spans="1:9" x14ac:dyDescent="0.25">
      <c r="A86" s="1" t="s">
        <v>94</v>
      </c>
    </row>
    <row r="87" spans="1:9" x14ac:dyDescent="0.25">
      <c r="A87" t="s">
        <v>93</v>
      </c>
      <c r="E87" t="s">
        <v>99</v>
      </c>
      <c r="F87" t="s">
        <v>98</v>
      </c>
      <c r="G87" t="s">
        <v>97</v>
      </c>
      <c r="H87" t="s">
        <v>95</v>
      </c>
      <c r="I87" t="s">
        <v>96</v>
      </c>
    </row>
    <row r="88" spans="1:9" x14ac:dyDescent="0.25">
      <c r="D88">
        <v>2014</v>
      </c>
      <c r="E88" s="2">
        <v>-1E-4</v>
      </c>
      <c r="H88" s="2">
        <v>0.1139</v>
      </c>
      <c r="I88" s="2">
        <v>2.5399999999999999E-2</v>
      </c>
    </row>
    <row r="89" spans="1:9" x14ac:dyDescent="0.25">
      <c r="D89">
        <v>2015</v>
      </c>
      <c r="E89" s="2">
        <v>0.32479999999999998</v>
      </c>
      <c r="H89" s="2">
        <v>-7.3000000000000001E-3</v>
      </c>
      <c r="I89" s="2">
        <v>2.1399999999999999E-2</v>
      </c>
    </row>
    <row r="90" spans="1:9" x14ac:dyDescent="0.25">
      <c r="D90">
        <v>2016</v>
      </c>
      <c r="E90" s="2">
        <v>-2.8199999999999999E-2</v>
      </c>
      <c r="G90" s="2">
        <v>0.12690000000000001</v>
      </c>
      <c r="H90" s="2">
        <v>9.5399999999999999E-2</v>
      </c>
      <c r="I90" s="16">
        <v>1.84E-2</v>
      </c>
    </row>
    <row r="91" spans="1:9" x14ac:dyDescent="0.25">
      <c r="D91">
        <v>2017</v>
      </c>
      <c r="E91" s="2">
        <v>-3.5000000000000001E-3</v>
      </c>
      <c r="G91" s="2">
        <v>0.21190000000000001</v>
      </c>
      <c r="H91" s="2">
        <v>0.19420000000000001</v>
      </c>
      <c r="I91" s="2">
        <v>2.3300000000000001E-2</v>
      </c>
    </row>
    <row r="92" spans="1:9" x14ac:dyDescent="0.25">
      <c r="D92">
        <v>2018</v>
      </c>
      <c r="E92" s="2">
        <v>9.4600000000000004E-2</v>
      </c>
      <c r="F92" s="2">
        <v>-0.11600000000000001</v>
      </c>
      <c r="G92" s="2">
        <v>-5.1499999999999997E-2</v>
      </c>
      <c r="H92" s="2">
        <v>-6.2399999999999997E-2</v>
      </c>
      <c r="I92" s="16">
        <v>2.9100000000000001E-2</v>
      </c>
    </row>
    <row r="93" spans="1:9" x14ac:dyDescent="0.25">
      <c r="D93">
        <v>2019</v>
      </c>
      <c r="E93" s="2">
        <v>8.14E-2</v>
      </c>
      <c r="F93" s="2">
        <v>-0.112</v>
      </c>
      <c r="G93" s="2">
        <v>0.30819999999999997</v>
      </c>
      <c r="H93" s="2">
        <v>0.2888</v>
      </c>
      <c r="I93" s="16">
        <v>2.1399999999999999E-2</v>
      </c>
    </row>
    <row r="94" spans="1:9" x14ac:dyDescent="0.25">
      <c r="D94">
        <v>2020</v>
      </c>
      <c r="E94" s="2">
        <v>-0.10780000000000001</v>
      </c>
      <c r="F94" s="2">
        <v>-3.1E-2</v>
      </c>
      <c r="G94" s="2">
        <v>0.2102</v>
      </c>
      <c r="H94" s="2">
        <v>0.16259999999999999</v>
      </c>
      <c r="I94" s="16">
        <v>8.8999999999999999E-3</v>
      </c>
    </row>
    <row r="95" spans="1:9" x14ac:dyDescent="0.25">
      <c r="D95">
        <v>2021</v>
      </c>
      <c r="E95" s="2">
        <v>-4.6300000000000001E-2</v>
      </c>
      <c r="F95" s="2">
        <v>0.26800000000000002</v>
      </c>
      <c r="G95" s="2">
        <v>0.25740000000000002</v>
      </c>
      <c r="H95" s="2">
        <v>0.26889999999999997</v>
      </c>
      <c r="I95" s="16">
        <v>1.4500000000000001E-2</v>
      </c>
    </row>
    <row r="96" spans="1:9" x14ac:dyDescent="0.25">
      <c r="D96">
        <v>2022</v>
      </c>
      <c r="E96" s="2">
        <v>-7.1999999999999995E-2</v>
      </c>
      <c r="F96" s="2">
        <v>0.151</v>
      </c>
      <c r="G96" s="2">
        <v>-0.1951</v>
      </c>
      <c r="H96" s="2">
        <v>-0.19439999999999999</v>
      </c>
      <c r="I96" s="16">
        <v>2.9499999999999998E-2</v>
      </c>
    </row>
    <row r="97" spans="4:12" x14ac:dyDescent="0.25">
      <c r="D97">
        <v>2023</v>
      </c>
      <c r="E97" s="2">
        <v>-1.09E-2</v>
      </c>
      <c r="F97" s="2">
        <v>-8.4000000000000005E-2</v>
      </c>
      <c r="G97" s="2">
        <v>0.26029999999999998</v>
      </c>
      <c r="H97" s="2">
        <v>0.24229999999999999</v>
      </c>
      <c r="I97" s="16">
        <v>3.9600000000000003E-2</v>
      </c>
    </row>
    <row r="98" spans="4:12" x14ac:dyDescent="0.25">
      <c r="D98">
        <v>2024</v>
      </c>
      <c r="E98" s="2">
        <v>-6.7999999999999996E-3</v>
      </c>
      <c r="F98" s="2">
        <v>5.1999999999999998E-2</v>
      </c>
      <c r="G98" s="2">
        <v>0.23760000000000001</v>
      </c>
      <c r="H98" s="2">
        <v>0.2331</v>
      </c>
      <c r="I98" s="16">
        <v>4.2099999999999999E-2</v>
      </c>
    </row>
    <row r="99" spans="4:12" x14ac:dyDescent="0.25">
      <c r="E99" s="2"/>
      <c r="F99" s="2"/>
      <c r="G99" s="2"/>
    </row>
    <row r="100" spans="4:12" x14ac:dyDescent="0.25">
      <c r="H100" s="2">
        <v>8.5699999999999998E-2</v>
      </c>
      <c r="I100" s="2">
        <v>2.4799999999999999E-2</v>
      </c>
      <c r="J100" s="1" t="s">
        <v>100</v>
      </c>
    </row>
    <row r="101" spans="4:12" x14ac:dyDescent="0.25">
      <c r="H101" s="2">
        <f>_xlfn.STDEV.P(H88:H98)</f>
        <v>0.14606287619259348</v>
      </c>
      <c r="I101" s="2">
        <f>_xlfn.STDEV.P(I88:I98)</f>
        <v>9.4601644142055987E-3</v>
      </c>
      <c r="J101" s="1" t="s">
        <v>101</v>
      </c>
    </row>
    <row r="103" spans="4:12" x14ac:dyDescent="0.25">
      <c r="F103" t="s">
        <v>95</v>
      </c>
      <c r="G103" t="s">
        <v>103</v>
      </c>
      <c r="H103" t="s">
        <v>82</v>
      </c>
      <c r="J103" t="s">
        <v>96</v>
      </c>
      <c r="K103" t="s">
        <v>103</v>
      </c>
      <c r="L103" t="s">
        <v>82</v>
      </c>
    </row>
    <row r="104" spans="4:12" x14ac:dyDescent="0.25">
      <c r="F104" s="2">
        <v>0.1139</v>
      </c>
      <c r="G104">
        <f>1000*F104</f>
        <v>113.9</v>
      </c>
      <c r="H104">
        <f>1000+G104</f>
        <v>1113.9000000000001</v>
      </c>
      <c r="J104" s="2">
        <v>2.5399999999999999E-2</v>
      </c>
      <c r="K104">
        <f>1000*J104</f>
        <v>25.4</v>
      </c>
      <c r="L104">
        <f>1000+K104</f>
        <v>1025.4000000000001</v>
      </c>
    </row>
    <row r="105" spans="4:12" x14ac:dyDescent="0.25">
      <c r="F105" s="2">
        <v>-7.3000000000000001E-3</v>
      </c>
      <c r="G105">
        <f t="shared" ref="G105:G114" si="12">H104*F105</f>
        <v>-8.1314700000000002</v>
      </c>
      <c r="H105">
        <f>H104+G105</f>
        <v>1105.7685300000001</v>
      </c>
      <c r="J105" s="2">
        <v>2.1399999999999999E-2</v>
      </c>
      <c r="K105">
        <f t="shared" ref="K105:K114" si="13">L104*J105</f>
        <v>21.943560000000002</v>
      </c>
      <c r="L105">
        <f t="shared" ref="L105:L114" si="14">L104+K105</f>
        <v>1047.34356</v>
      </c>
    </row>
    <row r="106" spans="4:12" x14ac:dyDescent="0.25">
      <c r="F106" s="2">
        <v>9.5399999999999999E-2</v>
      </c>
      <c r="G106">
        <f t="shared" si="12"/>
        <v>105.490317762</v>
      </c>
      <c r="H106">
        <f>H105+G106</f>
        <v>1211.258847762</v>
      </c>
      <c r="J106" s="16">
        <v>1.84E-2</v>
      </c>
      <c r="K106">
        <f t="shared" si="13"/>
        <v>19.271121504</v>
      </c>
      <c r="L106">
        <f t="shared" si="14"/>
        <v>1066.6146815039999</v>
      </c>
    </row>
    <row r="107" spans="4:12" x14ac:dyDescent="0.25">
      <c r="F107" s="2">
        <v>0.19420000000000001</v>
      </c>
      <c r="G107">
        <f t="shared" si="12"/>
        <v>235.22646823538039</v>
      </c>
      <c r="H107">
        <f>H106+G107</f>
        <v>1446.4853159973804</v>
      </c>
      <c r="J107" s="2">
        <v>2.3300000000000001E-2</v>
      </c>
      <c r="K107">
        <f t="shared" si="13"/>
        <v>24.852122079043198</v>
      </c>
      <c r="L107">
        <f t="shared" si="14"/>
        <v>1091.4668035830432</v>
      </c>
    </row>
    <row r="108" spans="4:12" x14ac:dyDescent="0.25">
      <c r="F108" s="2">
        <v>-6.2399999999999997E-2</v>
      </c>
      <c r="G108">
        <f t="shared" si="12"/>
        <v>-90.260683718236535</v>
      </c>
      <c r="H108">
        <f>H107+G108</f>
        <v>1356.2246322791439</v>
      </c>
      <c r="J108" s="16">
        <v>2.9100000000000001E-2</v>
      </c>
      <c r="K108">
        <f t="shared" si="13"/>
        <v>31.761683984266558</v>
      </c>
      <c r="L108">
        <f t="shared" si="14"/>
        <v>1123.2284875673097</v>
      </c>
    </row>
    <row r="109" spans="4:12" x14ac:dyDescent="0.25">
      <c r="F109" s="2">
        <v>0.2888</v>
      </c>
      <c r="G109">
        <f t="shared" si="12"/>
        <v>391.67767380221676</v>
      </c>
      <c r="H109" s="5">
        <f>H108+F109</f>
        <v>1356.5134322791439</v>
      </c>
      <c r="J109" s="16">
        <v>2.1399999999999999E-2</v>
      </c>
      <c r="K109">
        <f t="shared" si="13"/>
        <v>24.037089633940425</v>
      </c>
      <c r="L109">
        <f t="shared" si="14"/>
        <v>1147.2655772012502</v>
      </c>
    </row>
    <row r="110" spans="4:12" x14ac:dyDescent="0.25">
      <c r="F110" s="2">
        <v>0.16259999999999999</v>
      </c>
      <c r="G110">
        <f t="shared" si="12"/>
        <v>220.5690840885888</v>
      </c>
      <c r="H110" s="5">
        <f>H109+G110</f>
        <v>1577.0825163677328</v>
      </c>
      <c r="J110" s="16">
        <v>8.8999999999999999E-3</v>
      </c>
      <c r="K110">
        <f t="shared" si="13"/>
        <v>10.210663637091127</v>
      </c>
      <c r="L110">
        <f t="shared" si="14"/>
        <v>1157.4762408383413</v>
      </c>
    </row>
    <row r="111" spans="4:12" x14ac:dyDescent="0.25">
      <c r="F111" s="2">
        <v>0.26889999999999997</v>
      </c>
      <c r="G111">
        <f t="shared" si="12"/>
        <v>424.07748865128332</v>
      </c>
      <c r="H111" s="5">
        <f>H110+G111</f>
        <v>2001.1600050190161</v>
      </c>
      <c r="J111" s="16">
        <v>1.4500000000000001E-2</v>
      </c>
      <c r="K111">
        <f t="shared" si="13"/>
        <v>16.78340549215595</v>
      </c>
      <c r="L111">
        <f t="shared" si="14"/>
        <v>1174.2596463304972</v>
      </c>
    </row>
    <row r="112" spans="4:12" x14ac:dyDescent="0.25">
      <c r="F112" s="2">
        <v>-0.19439999999999999</v>
      </c>
      <c r="G112" s="5">
        <f t="shared" si="12"/>
        <v>-389.02550497569672</v>
      </c>
      <c r="H112" s="5">
        <f>H111+G112</f>
        <v>1612.1345000433193</v>
      </c>
      <c r="J112" s="16">
        <v>2.9499999999999998E-2</v>
      </c>
      <c r="K112">
        <f t="shared" si="13"/>
        <v>34.640659566749662</v>
      </c>
      <c r="L112">
        <f t="shared" si="14"/>
        <v>1208.9003058972469</v>
      </c>
    </row>
    <row r="113" spans="6:14" x14ac:dyDescent="0.25">
      <c r="F113" s="2">
        <v>0.24229999999999999</v>
      </c>
      <c r="G113">
        <f t="shared" si="12"/>
        <v>390.62018936049628</v>
      </c>
      <c r="H113" s="5">
        <f>H112+G113</f>
        <v>2002.7546894038155</v>
      </c>
      <c r="J113" s="16">
        <v>3.9600000000000003E-2</v>
      </c>
      <c r="K113">
        <f t="shared" si="13"/>
        <v>47.872452113530983</v>
      </c>
      <c r="L113">
        <f t="shared" si="14"/>
        <v>1256.7727580107778</v>
      </c>
    </row>
    <row r="114" spans="6:14" x14ac:dyDescent="0.25">
      <c r="F114" s="2">
        <v>0.2331</v>
      </c>
      <c r="G114">
        <f t="shared" si="12"/>
        <v>466.84211810002938</v>
      </c>
      <c r="H114" s="5">
        <f>H113+G114</f>
        <v>2469.596807503845</v>
      </c>
      <c r="J114" s="16">
        <v>4.2099999999999999E-2</v>
      </c>
      <c r="K114">
        <f t="shared" si="13"/>
        <v>52.910133112253746</v>
      </c>
      <c r="L114">
        <f t="shared" si="14"/>
        <v>1309.6828911230316</v>
      </c>
    </row>
    <row r="118" spans="6:14" x14ac:dyDescent="0.25">
      <c r="J118" t="s">
        <v>16</v>
      </c>
      <c r="K118" t="s">
        <v>107</v>
      </c>
      <c r="L118" t="s">
        <v>106</v>
      </c>
      <c r="M118" t="s">
        <v>95</v>
      </c>
      <c r="N118" t="s">
        <v>108</v>
      </c>
    </row>
    <row r="119" spans="6:14" x14ac:dyDescent="0.25">
      <c r="I119" t="s">
        <v>104</v>
      </c>
      <c r="J119" s="2">
        <v>0.1394</v>
      </c>
      <c r="K119" s="2">
        <v>9.7000000000000003E-3</v>
      </c>
      <c r="L119" s="2">
        <v>-1.4800000000000001E-2</v>
      </c>
      <c r="M119" s="2">
        <v>8.5699999999999998E-2</v>
      </c>
      <c r="N119" s="2">
        <v>2.4799999999999999E-2</v>
      </c>
    </row>
    <row r="120" spans="6:14" x14ac:dyDescent="0.25">
      <c r="I120" t="s">
        <v>105</v>
      </c>
      <c r="J120" s="2">
        <v>0.16739999999999999</v>
      </c>
      <c r="K120" s="2">
        <v>0.1358</v>
      </c>
      <c r="L120" s="2">
        <v>0.1113</v>
      </c>
      <c r="M120" s="2">
        <v>0.14610000000000001</v>
      </c>
      <c r="N120" s="2">
        <v>9.4999999999999998E-3</v>
      </c>
    </row>
    <row r="124" spans="6:14" x14ac:dyDescent="0.25">
      <c r="J124" t="s">
        <v>109</v>
      </c>
      <c r="K124" t="s">
        <v>110</v>
      </c>
      <c r="L124" t="s">
        <v>111</v>
      </c>
    </row>
    <row r="125" spans="6:14" x14ac:dyDescent="0.25">
      <c r="J125" t="s">
        <v>16</v>
      </c>
      <c r="K125" s="2">
        <v>0.1394</v>
      </c>
      <c r="L125" s="2">
        <v>0.16739999999999999</v>
      </c>
    </row>
    <row r="126" spans="6:14" x14ac:dyDescent="0.25">
      <c r="J126" t="s">
        <v>107</v>
      </c>
      <c r="K126" s="2">
        <v>9.7000000000000003E-3</v>
      </c>
      <c r="L126" s="2">
        <v>0.1358</v>
      </c>
    </row>
    <row r="127" spans="6:14" x14ac:dyDescent="0.25">
      <c r="J127" t="s">
        <v>106</v>
      </c>
      <c r="K127" s="2">
        <v>-1.4800000000000001E-2</v>
      </c>
      <c r="L127" s="2">
        <v>0.1113</v>
      </c>
    </row>
    <row r="128" spans="6:14" x14ac:dyDescent="0.25">
      <c r="J128" t="s">
        <v>112</v>
      </c>
      <c r="K128" s="2">
        <v>8.5699999999999998E-2</v>
      </c>
      <c r="L128" s="2">
        <v>0.14610000000000001</v>
      </c>
    </row>
    <row r="129" spans="10:12" x14ac:dyDescent="0.25">
      <c r="J129" t="s">
        <v>113</v>
      </c>
      <c r="K129" s="2">
        <v>2.4799999999999999E-2</v>
      </c>
      <c r="L129" s="2">
        <v>9.4999999999999998E-3</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E485-A36E-4039-A4C1-47E601DD3D85}">
  <dimension ref="A1"/>
  <sheetViews>
    <sheetView topLeftCell="A43" workbookViewId="0">
      <selection activeCell="H37" sqref="H36:H3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VSMPX</vt:lpstr>
      <vt:lpstr>ICOM</vt:lpstr>
      <vt:lpstr>SGLO</vt:lpstr>
      <vt:lpstr>Comparisons &amp; Analysis</vt:lpstr>
      <vt:lpstr>Data</vt:lpstr>
      <vt:lpstr>Moving Averages + Python 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Theo Oran</dc:creator>
  <cp:keywords/>
  <dc:description/>
  <cp:lastModifiedBy>Theo Oran</cp:lastModifiedBy>
  <cp:revision/>
  <dcterms:created xsi:type="dcterms:W3CDTF">2025-07-21T15:39:19Z</dcterms:created>
  <dcterms:modified xsi:type="dcterms:W3CDTF">2025-07-23T10:45:03Z</dcterms:modified>
  <cp:category/>
  <cp:contentStatus/>
</cp:coreProperties>
</file>